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460" windowWidth="25600" windowHeight="14840" activeTab="2"/>
  </bookViews>
  <sheets>
    <sheet name="CATEGORIAS APOYADAS" sheetId="1" r:id="rId1"/>
    <sheet name="MONTOS ANUALES" sheetId="2" r:id="rId2"/>
    <sheet name="MONTOS X CATEG ASIGN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<sst xmlns="http://schemas.openxmlformats.org/spreadsheetml/2006/main" count="157" uniqueCount="99">
  <si>
    <t>No.</t>
  </si>
  <si>
    <t>CATEGORÍA DE PROYECTOS</t>
  </si>
  <si>
    <t>Año 2007</t>
  </si>
  <si>
    <t>Año 2008</t>
  </si>
  <si>
    <t>Año 2009</t>
  </si>
  <si>
    <t>Año 2010</t>
  </si>
  <si>
    <t>Años 2011</t>
  </si>
  <si>
    <t>Años 2012</t>
  </si>
  <si>
    <t>Año2013</t>
  </si>
  <si>
    <t>Total</t>
  </si>
  <si>
    <t>Escritura de guión y desarrollo de proyectos</t>
  </si>
  <si>
    <t>Producción de Cortometraje</t>
  </si>
  <si>
    <t>Producción de Largometraje de Ficción</t>
  </si>
  <si>
    <t>Producción de Largometrajes Documental</t>
  </si>
  <si>
    <t>Distribución y exhibición de largometrajes</t>
  </si>
  <si>
    <t xml:space="preserve">                        -   </t>
  </si>
  <si>
    <t>Festivales y muestras</t>
  </si>
  <si>
    <t>Formación, capacitación e investigación en materia cinematográfica</t>
  </si>
  <si>
    <t>Desarrollo de proyectos audiovisuales Comunitarios</t>
  </si>
  <si>
    <t>Adquisición de derechos para la difusión de películas por televisión pública</t>
  </si>
  <si>
    <t xml:space="preserve">                       -   </t>
  </si>
  <si>
    <t>-</t>
  </si>
  <si>
    <t>Diseño de la primera colección básica de cine ecuatoriano</t>
  </si>
  <si>
    <t>TOTAL</t>
  </si>
  <si>
    <t xml:space="preserve"> </t>
  </si>
  <si>
    <t>Años 2014</t>
  </si>
  <si>
    <t>Año2015</t>
  </si>
  <si>
    <t>Años 2016</t>
  </si>
  <si>
    <t>Años 2017</t>
  </si>
  <si>
    <t>Años 2018</t>
  </si>
  <si>
    <t>Desarrollo de proyectos Documental</t>
  </si>
  <si>
    <t>Producción de Cortometraje de Animación</t>
  </si>
  <si>
    <t>Postproducción Tipo A</t>
  </si>
  <si>
    <t>Postproducción Tipo B</t>
  </si>
  <si>
    <t>Producción y Post Producción de Bajo Presup</t>
  </si>
  <si>
    <t>Telefilm Ficc y Documental</t>
  </si>
  <si>
    <t>Investigacióny Publicidad</t>
  </si>
  <si>
    <t>Investigación y Escritura de Guión</t>
  </si>
  <si>
    <t xml:space="preserve"> Distribución</t>
  </si>
  <si>
    <t xml:space="preserve">Producción Comunitaria </t>
  </si>
  <si>
    <t xml:space="preserve"> Cortometraje de Pueblos y Nacional</t>
  </si>
  <si>
    <t>Realización Audiovisual de Pueblos y Nacionalidades</t>
  </si>
  <si>
    <t>Telefolm Pueblos y Nacionalidades</t>
  </si>
  <si>
    <t>Investigación Documental</t>
  </si>
  <si>
    <t>Programas y Proyectos de Formación</t>
  </si>
  <si>
    <t>Exhibición</t>
  </si>
  <si>
    <t>Escritura de guión Largometraje infantil</t>
  </si>
  <si>
    <t>Promoción,  Distribución y Estreno</t>
  </si>
  <si>
    <t>Producción</t>
  </si>
  <si>
    <t>Exhibición de Cine Independiente</t>
  </si>
  <si>
    <t>Formación de Cine en Provincias, Esme-Manab</t>
  </si>
  <si>
    <t>Proyectos de Difusión de Cine Ecua y/o independt en las provinc Manabí y Esmeraldas</t>
  </si>
  <si>
    <t>Desarrollo de proyectos Largometrajes de o series de animación</t>
  </si>
  <si>
    <t>Postproducción de largometrajes de Ficción  o docu de pueblos y naciona</t>
  </si>
  <si>
    <t>Año 2019</t>
  </si>
  <si>
    <t>Nuevos Medios</t>
  </si>
  <si>
    <t>Producción/Postroducción/distribución-comunitaria</t>
  </si>
  <si>
    <t>Distribución de paquete mínimo 6 largometrajes</t>
  </si>
  <si>
    <t>Producción de Biblia de Largo Animación</t>
  </si>
  <si>
    <t>% x categoria</t>
  </si>
  <si>
    <t>2007 AL 2019</t>
  </si>
  <si>
    <t>Institución</t>
  </si>
  <si>
    <t>Detalle</t>
  </si>
  <si>
    <t>Monto</t>
  </si>
  <si>
    <t xml:space="preserve">CNCINE, Convocatoria </t>
  </si>
  <si>
    <t>CNCINE 2007</t>
  </si>
  <si>
    <t>CNCINE, Convocatoria</t>
  </si>
  <si>
    <t>CNCINE, convocatoria</t>
  </si>
  <si>
    <t>ICCA, Fondo de Fomento</t>
  </si>
  <si>
    <t xml:space="preserve">TOTAL </t>
  </si>
  <si>
    <t xml:space="preserve"> MONTOS ANUALES OTORGADOS EN LAS CONVOCATORIAS DEL ICCA</t>
  </si>
  <si>
    <t>mlg.</t>
  </si>
  <si>
    <t>NRO. DE PROYECTOS BENEFICIADOS</t>
  </si>
  <si>
    <t>TOTALES</t>
  </si>
  <si>
    <t>Telefilm Pueblos y Nacionalidades</t>
  </si>
  <si>
    <t>Festivales y muestras de larga trayectoria</t>
  </si>
  <si>
    <t>Desarrollo de proyectos Largometrajes Ficción/docu Pueblos y Nacionalidades</t>
  </si>
  <si>
    <t>Desarrollo de Proyectos Largo/series Aniomación (biblia animación)</t>
  </si>
  <si>
    <t>Producción y Post Producción de  Cortometraje Animado</t>
  </si>
  <si>
    <t>Producción y Post-producción de cortometraje de Pubelos y Nacionalidades  Ficc- Docu</t>
  </si>
  <si>
    <t>Postproducción de largometrajes Fic- Docu-Anim</t>
  </si>
  <si>
    <t>CO-Producción  Documenatl</t>
  </si>
  <si>
    <t xml:space="preserve">Producción  Audiovisual Comunitaria </t>
  </si>
  <si>
    <t>Desarrollo de proyectos largo Ficción</t>
  </si>
  <si>
    <t xml:space="preserve">Producción y Post Producción de Cortometraje Animado </t>
  </si>
  <si>
    <t>Co-Producción Documental</t>
  </si>
  <si>
    <t>Desarrollo de Proyectos Largo Ficc, Docu, de Pueblos y nacional</t>
  </si>
  <si>
    <t>Desarrollo de Proyectos Larg. Animación  (biblia anima)</t>
  </si>
  <si>
    <t>Producción y Pos-producción de cortometraje pueblos y nacion  Ficc-Docu</t>
  </si>
  <si>
    <t>Festivales y muestras de corta trayectoria</t>
  </si>
  <si>
    <t xml:space="preserve">NÚMERO DE PROYECTOS POR CATEGORÍAS  APOYADOS EN LAS CONVOCATORIAS </t>
  </si>
  <si>
    <t>Proyectos de Difusión de Cine Ecua y/o independiente en las provincias Manabí y Esmeraldas</t>
  </si>
  <si>
    <t>Escritura de guion y desarrollo de proyectos</t>
  </si>
  <si>
    <t>Investigación y Escritura de Guion</t>
  </si>
  <si>
    <t>MONTOS TOTALES  X CATEGORÍA</t>
  </si>
  <si>
    <t>Escritura de guión largometraje infantil</t>
  </si>
  <si>
    <t>MONTOS ASIGNADOS  POR CATEGORÍAS  A LOS PROYECTOS BENEFICIADOS EN LAS CONVOCATORIAS ( 2007 - 2019 Primer Semestre)</t>
  </si>
  <si>
    <t>2007 - 2019 Primer Semestre</t>
  </si>
  <si>
    <t>n.º proyectos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</si>
</sst>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  <numFmt numFmtId="165" formatCode="#,##0.000"/>
    <numFmt numFmtId="166" formatCode="0.0"/>
    <numFmt numFmtId="167" formatCode="[$-300A]dddd\,\ d\ &quot;de&quot;\ mmmm\ &quot;de&quot;\ yyyy"/>
    <numFmt numFmtId="168" formatCode="[$-300A]h:mm:ss\ AM/PM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 vertical="justify" wrapText="1"/>
    </xf>
    <xf numFmtId="0" fontId="4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4" fontId="0" fillId="0" borderId="0" xfId="0" applyNumberFormat="1" applyAlignment="1">
      <alignment/>
    </xf>
    <xf numFmtId="3" fontId="45" fillId="33" borderId="12" xfId="0" applyNumberFormat="1" applyFont="1" applyFill="1" applyBorder="1" applyAlignment="1">
      <alignment horizontal="center" wrapText="1"/>
    </xf>
    <xf numFmtId="3" fontId="45" fillId="19" borderId="12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4" fontId="45" fillId="33" borderId="12" xfId="0" applyNumberFormat="1" applyFont="1" applyFill="1" applyBorder="1" applyAlignment="1">
      <alignment horizontal="center" wrapText="1"/>
    </xf>
    <xf numFmtId="3" fontId="45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4" fillId="0" borderId="12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3" borderId="16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48" fillId="0" borderId="19" xfId="0" applyFont="1" applyBorder="1" applyAlignment="1">
      <alignment horizontal="center" vertical="center"/>
    </xf>
    <xf numFmtId="0" fontId="45" fillId="13" borderId="20" xfId="0" applyFont="1" applyFill="1" applyBorder="1" applyAlignment="1">
      <alignment vertical="center" wrapText="1"/>
    </xf>
    <xf numFmtId="4" fontId="46" fillId="9" borderId="12" xfId="0" applyNumberFormat="1" applyFont="1" applyFill="1" applyBorder="1" applyAlignment="1">
      <alignment horizontal="center" wrapText="1"/>
    </xf>
    <xf numFmtId="0" fontId="46" fillId="0" borderId="2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5" fillId="33" borderId="20" xfId="0" applyNumberFormat="1" applyFont="1" applyFill="1" applyBorder="1" applyAlignment="1">
      <alignment horizontal="center" vertical="center" wrapText="1"/>
    </xf>
    <xf numFmtId="3" fontId="46" fillId="33" borderId="20" xfId="0" applyNumberFormat="1" applyFont="1" applyFill="1" applyBorder="1" applyAlignment="1">
      <alignment horizontal="center" vertical="center" wrapText="1"/>
    </xf>
    <xf numFmtId="3" fontId="45" fillId="19" borderId="20" xfId="0" applyNumberFormat="1" applyFont="1" applyFill="1" applyBorder="1" applyAlignment="1">
      <alignment horizontal="center" vertical="center" wrapText="1"/>
    </xf>
    <xf numFmtId="3" fontId="45" fillId="33" borderId="20" xfId="46" applyNumberFormat="1" applyFont="1" applyFill="1" applyBorder="1" applyAlignment="1">
      <alignment horizontal="center" vertical="center" wrapText="1"/>
    </xf>
    <xf numFmtId="4" fontId="45" fillId="33" borderId="20" xfId="0" applyNumberFormat="1" applyFont="1" applyFill="1" applyBorder="1" applyAlignment="1">
      <alignment horizontal="center" vertical="center" wrapText="1"/>
    </xf>
    <xf numFmtId="3" fontId="46" fillId="19" borderId="20" xfId="0" applyNumberFormat="1" applyFont="1" applyFill="1" applyBorder="1" applyAlignment="1">
      <alignment horizontal="center" vertical="center" wrapText="1"/>
    </xf>
    <xf numFmtId="4" fontId="46" fillId="19" borderId="2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3" fontId="46" fillId="9" borderId="20" xfId="0" applyNumberFormat="1" applyFont="1" applyFill="1" applyBorder="1" applyAlignment="1">
      <alignment horizontal="center" vertical="center" wrapText="1"/>
    </xf>
    <xf numFmtId="165" fontId="46" fillId="9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7" fillId="15" borderId="24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166" fontId="46" fillId="35" borderId="20" xfId="0" applyNumberFormat="1" applyFont="1" applyFill="1" applyBorder="1" applyAlignment="1">
      <alignment horizontal="center" vertical="center" wrapText="1"/>
    </xf>
    <xf numFmtId="9" fontId="46" fillId="35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justify" wrapText="1"/>
    </xf>
    <xf numFmtId="0" fontId="47" fillId="0" borderId="24" xfId="0" applyFont="1" applyFill="1" applyBorder="1" applyAlignment="1">
      <alignment horizontal="center" vertical="center" wrapText="1"/>
    </xf>
    <xf numFmtId="3" fontId="45" fillId="0" borderId="20" xfId="0" applyNumberFormat="1" applyFont="1" applyFill="1" applyBorder="1" applyAlignment="1">
      <alignment horizontal="center" vertical="center" wrapText="1"/>
    </xf>
    <xf numFmtId="3" fontId="46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45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9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justify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justify"/>
    </xf>
    <xf numFmtId="0" fontId="50" fillId="36" borderId="12" xfId="0" applyFont="1" applyFill="1" applyBorder="1" applyAlignment="1">
      <alignment horizontal="center" wrapText="1"/>
    </xf>
    <xf numFmtId="0" fontId="51" fillId="37" borderId="12" xfId="0" applyFont="1" applyFill="1" applyBorder="1" applyAlignment="1">
      <alignment horizontal="center" wrapText="1"/>
    </xf>
    <xf numFmtId="4" fontId="51" fillId="37" borderId="12" xfId="0" applyNumberFormat="1" applyFont="1" applyFill="1" applyBorder="1" applyAlignment="1">
      <alignment horizontal="center" wrapText="1"/>
    </xf>
    <xf numFmtId="0" fontId="51" fillId="38" borderId="12" xfId="0" applyFont="1" applyFill="1" applyBorder="1" applyAlignment="1">
      <alignment horizontal="center" wrapText="1"/>
    </xf>
    <xf numFmtId="0" fontId="51" fillId="2" borderId="12" xfId="0" applyFont="1" applyFill="1" applyBorder="1" applyAlignment="1">
      <alignment horizontal="center" wrapText="1"/>
    </xf>
    <xf numFmtId="4" fontId="51" fillId="38" borderId="12" xfId="0" applyNumberFormat="1" applyFont="1" applyFill="1" applyBorder="1" applyAlignment="1">
      <alignment horizontal="center" wrapText="1"/>
    </xf>
    <xf numFmtId="4" fontId="51" fillId="2" borderId="12" xfId="0" applyNumberFormat="1" applyFont="1" applyFill="1" applyBorder="1" applyAlignment="1">
      <alignment horizontal="center" wrapText="1"/>
    </xf>
    <xf numFmtId="0" fontId="51" fillId="8" borderId="12" xfId="0" applyFont="1" applyFill="1" applyBorder="1" applyAlignment="1">
      <alignment horizontal="center" wrapText="1"/>
    </xf>
    <xf numFmtId="0" fontId="52" fillId="13" borderId="12" xfId="0" applyFont="1" applyFill="1" applyBorder="1" applyAlignment="1">
      <alignment horizontal="center" wrapText="1"/>
    </xf>
    <xf numFmtId="0" fontId="51" fillId="13" borderId="12" xfId="0" applyFont="1" applyFill="1" applyBorder="1" applyAlignment="1">
      <alignment horizontal="center" wrapText="1"/>
    </xf>
    <xf numFmtId="4" fontId="51" fillId="19" borderId="12" xfId="0" applyNumberFormat="1" applyFont="1" applyFill="1" applyBorder="1" applyAlignment="1">
      <alignment horizontal="center" wrapText="1"/>
    </xf>
    <xf numFmtId="164" fontId="51" fillId="0" borderId="0" xfId="46" applyFont="1" applyFill="1" applyBorder="1" applyAlignment="1">
      <alignment horizontal="center" vertical="center" wrapText="1"/>
    </xf>
    <xf numFmtId="164" fontId="51" fillId="0" borderId="0" xfId="46" applyFont="1" applyFill="1" applyBorder="1" applyAlignment="1">
      <alignment horizontal="center" wrapText="1"/>
    </xf>
    <xf numFmtId="0" fontId="51" fillId="0" borderId="26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4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r&#237;dico.cnc-PC\Desktop\respaldo%20ML\monica\CONVOCATORIAS%202013\Beneficiarios%20PROYECTOS%20Ecut%20presup%20del%2007al%20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ECTOS POSTULADOS"/>
      <sheetName val="Estrenos"/>
      <sheetName val="BENEFICIARIOS"/>
      <sheetName val="APOY IBERMEDIA"/>
      <sheetName val="·benefic-premios"/>
      <sheetName val="Lugar.ciudad"/>
      <sheetName val="2014"/>
      <sheetName val="2013"/>
      <sheetName val="2012"/>
      <sheetName val="2011"/>
      <sheetName val="2010"/>
      <sheetName val="2009"/>
      <sheetName val="2008"/>
      <sheetName val="2007"/>
      <sheetName val="No Estrenos"/>
      <sheetName val="Ejecución en provi"/>
      <sheetName val="Prod.Comunit"/>
      <sheetName val="Apoyos varias Conv"/>
      <sheetName val="BENEFIC Y PROYE"/>
      <sheetName val="Presupuestos"/>
      <sheetName val="Jurados Conv"/>
      <sheetName val="presenta 1"/>
      <sheetName val="beneficados 2"/>
      <sheetName val="Por Categorias 3"/>
      <sheetName val="Montos 4"/>
      <sheetName val="Provincia 5"/>
      <sheetName val="origen6"/>
      <sheetName val="FESTIVALES ITIN"/>
      <sheetName val="Ganados 11-12"/>
      <sheetName val="8"/>
      <sheetName val="Hoja1"/>
    </sheetNames>
    <sheetDataSet>
      <sheetData sheetId="24">
        <row r="4">
          <cell r="J4" t="str">
            <v>Total</v>
          </cell>
          <cell r="K4" t="str">
            <v>%</v>
          </cell>
        </row>
        <row r="5">
          <cell r="B5" t="str">
            <v>Escritura de guión y desarrollo de proyectos</v>
          </cell>
          <cell r="J5">
            <v>290000</v>
          </cell>
          <cell r="K5">
            <v>0.07</v>
          </cell>
        </row>
        <row r="6">
          <cell r="B6" t="str">
            <v>Desarrollo de proyectos </v>
          </cell>
          <cell r="J6">
            <v>100000</v>
          </cell>
          <cell r="K6">
            <v>0.02</v>
          </cell>
        </row>
        <row r="7">
          <cell r="B7" t="str">
            <v>Producción de Cortometraje</v>
          </cell>
          <cell r="J7">
            <v>268000</v>
          </cell>
          <cell r="K7">
            <v>0.07</v>
          </cell>
        </row>
        <row r="8">
          <cell r="B8" t="str">
            <v>Producción de Largometraje de Ficción</v>
          </cell>
          <cell r="J8">
            <v>1250000</v>
          </cell>
          <cell r="K8">
            <v>0.27</v>
          </cell>
        </row>
        <row r="9">
          <cell r="B9" t="str">
            <v>Producción de Largometrajes Documental</v>
          </cell>
          <cell r="J9">
            <v>770000</v>
          </cell>
          <cell r="K9">
            <v>0.16</v>
          </cell>
        </row>
        <row r="10">
          <cell r="B10" t="str">
            <v>Postproducción de largometrajes</v>
          </cell>
          <cell r="J10">
            <v>830000</v>
          </cell>
          <cell r="K10">
            <v>0.16</v>
          </cell>
        </row>
        <row r="11">
          <cell r="B11" t="str">
            <v>Distribución y exhibición de largometrajes</v>
          </cell>
          <cell r="J11">
            <v>315000</v>
          </cell>
          <cell r="K11">
            <v>0.05</v>
          </cell>
        </row>
        <row r="12">
          <cell r="B12" t="str">
            <v>Festivales y muestras</v>
          </cell>
          <cell r="J12">
            <v>400000</v>
          </cell>
          <cell r="K12">
            <v>0.08</v>
          </cell>
        </row>
        <row r="13">
          <cell r="B13" t="str">
            <v>Formación, capacitación e investigación en materia cinematográfica</v>
          </cell>
          <cell r="J13">
            <v>140000</v>
          </cell>
          <cell r="K13">
            <v>0.05</v>
          </cell>
        </row>
        <row r="14">
          <cell r="B14" t="str">
            <v>Desarrollo de proyectos audiovisuales Comunitarios</v>
          </cell>
          <cell r="J14">
            <v>330000</v>
          </cell>
          <cell r="K14">
            <v>0.05</v>
          </cell>
        </row>
        <row r="15">
          <cell r="B15" t="str">
            <v>Adquisición de derechos para la difusión de películas por televisión pública</v>
          </cell>
          <cell r="J15">
            <v>20000</v>
          </cell>
          <cell r="K15">
            <v>0.01</v>
          </cell>
        </row>
        <row r="16">
          <cell r="B16" t="str">
            <v>Diseño de la primera colección básica de cine ecuatoriano</v>
          </cell>
          <cell r="J16">
            <v>20000</v>
          </cell>
          <cell r="K16">
            <v>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ntos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54"/>
  <sheetViews>
    <sheetView zoomScalePageLayoutView="0" workbookViewId="0" topLeftCell="A1">
      <selection activeCell="R52" sqref="B3:R52"/>
    </sheetView>
  </sheetViews>
  <sheetFormatPr defaultColWidth="11.421875" defaultRowHeight="15"/>
  <cols>
    <col min="2" max="2" width="5.7109375" style="13" customWidth="1"/>
    <col min="3" max="3" width="38.140625" style="10" customWidth="1"/>
    <col min="4" max="16" width="6.7109375" style="17" customWidth="1"/>
    <col min="17" max="17" width="7.7109375" style="17" customWidth="1"/>
    <col min="18" max="18" width="16.7109375" style="0" customWidth="1"/>
  </cols>
  <sheetData>
    <row r="3" spans="3:17" ht="39.75" customHeight="1" thickBot="1">
      <c r="C3" s="25" t="s">
        <v>90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2:18" ht="30" customHeight="1" thickBot="1">
      <c r="B4" s="14"/>
      <c r="C4" s="11" t="s">
        <v>60</v>
      </c>
      <c r="D4" s="22" t="s">
        <v>72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  <c r="R4" s="7"/>
    </row>
    <row r="5" spans="2:18" s="17" customFormat="1" ht="39.75" customHeight="1" thickBot="1">
      <c r="B5" s="15" t="s">
        <v>0</v>
      </c>
      <c r="C5" s="12" t="s">
        <v>1</v>
      </c>
      <c r="D5" s="16">
        <v>2007</v>
      </c>
      <c r="E5" s="16">
        <v>2008</v>
      </c>
      <c r="F5" s="16">
        <v>2009</v>
      </c>
      <c r="G5" s="17">
        <v>2010</v>
      </c>
      <c r="H5" s="16">
        <v>2011</v>
      </c>
      <c r="I5" s="16">
        <v>2012</v>
      </c>
      <c r="J5" s="17">
        <v>2013</v>
      </c>
      <c r="K5" s="16">
        <v>2014</v>
      </c>
      <c r="L5" s="16">
        <v>2015</v>
      </c>
      <c r="M5" s="17">
        <v>2016</v>
      </c>
      <c r="N5" s="16">
        <v>2017</v>
      </c>
      <c r="O5" s="17">
        <v>2018</v>
      </c>
      <c r="P5" s="16">
        <v>2019</v>
      </c>
      <c r="Q5" s="17" t="s">
        <v>73</v>
      </c>
      <c r="R5" s="18" t="s">
        <v>94</v>
      </c>
    </row>
    <row r="6" spans="2:18" ht="30" customHeight="1" thickBot="1">
      <c r="B6" s="2">
        <v>1</v>
      </c>
      <c r="C6" s="26" t="s">
        <v>92</v>
      </c>
      <c r="D6" s="19">
        <v>8</v>
      </c>
      <c r="E6" s="20">
        <v>5</v>
      </c>
      <c r="F6" s="20">
        <v>4</v>
      </c>
      <c r="G6" s="20">
        <v>5</v>
      </c>
      <c r="H6" s="20">
        <v>5</v>
      </c>
      <c r="I6" s="20">
        <v>5</v>
      </c>
      <c r="J6" s="20">
        <v>0</v>
      </c>
      <c r="K6" s="20"/>
      <c r="L6" s="20"/>
      <c r="M6" s="20">
        <v>4</v>
      </c>
      <c r="N6" s="20"/>
      <c r="O6" s="20"/>
      <c r="P6" s="20"/>
      <c r="Q6" s="20">
        <f>SUM(D6:P6)</f>
        <v>36</v>
      </c>
      <c r="R6" s="5">
        <v>322000</v>
      </c>
    </row>
    <row r="7" spans="2:18" ht="30" customHeight="1" thickBot="1">
      <c r="B7" s="2">
        <v>2</v>
      </c>
      <c r="C7" s="26" t="s">
        <v>93</v>
      </c>
      <c r="D7" s="19"/>
      <c r="E7" s="20"/>
      <c r="F7" s="20"/>
      <c r="G7" s="20"/>
      <c r="H7" s="20"/>
      <c r="I7" s="20"/>
      <c r="J7" s="20">
        <v>3</v>
      </c>
      <c r="K7" s="20">
        <v>3</v>
      </c>
      <c r="L7" s="20">
        <v>2</v>
      </c>
      <c r="M7" s="20"/>
      <c r="N7" s="20">
        <v>4</v>
      </c>
      <c r="O7" s="20">
        <v>10</v>
      </c>
      <c r="P7" s="20"/>
      <c r="Q7" s="20">
        <f aca="true" t="shared" si="0" ref="Q7:Q51">SUM(D7:P7)</f>
        <v>22</v>
      </c>
      <c r="R7" s="5">
        <v>192000</v>
      </c>
    </row>
    <row r="8" spans="2:18" ht="30" customHeight="1" thickBot="1">
      <c r="B8" s="2">
        <v>3</v>
      </c>
      <c r="C8" s="26" t="s">
        <v>95</v>
      </c>
      <c r="D8" s="19"/>
      <c r="E8" s="20"/>
      <c r="F8" s="20"/>
      <c r="G8" s="20"/>
      <c r="H8" s="20"/>
      <c r="I8" s="20"/>
      <c r="J8" s="20"/>
      <c r="K8" s="20"/>
      <c r="L8" s="20">
        <v>2</v>
      </c>
      <c r="M8" s="20"/>
      <c r="N8" s="20"/>
      <c r="O8" s="20"/>
      <c r="P8" s="20"/>
      <c r="Q8" s="20">
        <f t="shared" si="0"/>
        <v>2</v>
      </c>
      <c r="R8" s="5">
        <v>16000</v>
      </c>
    </row>
    <row r="9" spans="2:18" ht="40.5" customHeight="1" thickBot="1">
      <c r="B9" s="2">
        <v>4</v>
      </c>
      <c r="C9" s="26" t="s">
        <v>43</v>
      </c>
      <c r="D9" s="19"/>
      <c r="E9" s="20"/>
      <c r="F9" s="20"/>
      <c r="G9" s="20"/>
      <c r="H9" s="20"/>
      <c r="I9" s="20"/>
      <c r="J9" s="20">
        <v>2</v>
      </c>
      <c r="K9" s="20">
        <v>4</v>
      </c>
      <c r="L9" s="20">
        <v>2</v>
      </c>
      <c r="M9" s="20"/>
      <c r="N9" s="20"/>
      <c r="O9" s="20"/>
      <c r="P9" s="20"/>
      <c r="Q9" s="20">
        <f t="shared" si="0"/>
        <v>8</v>
      </c>
      <c r="R9" s="5">
        <v>68000</v>
      </c>
    </row>
    <row r="10" spans="2:18" ht="30" customHeight="1" thickBot="1">
      <c r="B10" s="2">
        <v>5</v>
      </c>
      <c r="C10" s="26" t="s">
        <v>30</v>
      </c>
      <c r="D10" s="19"/>
      <c r="E10" s="20"/>
      <c r="F10" s="20"/>
      <c r="G10" s="20">
        <v>3</v>
      </c>
      <c r="H10" s="20">
        <v>3</v>
      </c>
      <c r="I10" s="20">
        <v>3</v>
      </c>
      <c r="J10" s="20">
        <v>2</v>
      </c>
      <c r="K10" s="20">
        <v>1</v>
      </c>
      <c r="L10" s="20">
        <v>2</v>
      </c>
      <c r="M10" s="20"/>
      <c r="N10" s="20">
        <v>1</v>
      </c>
      <c r="O10" s="20">
        <v>4</v>
      </c>
      <c r="P10" s="20"/>
      <c r="Q10" s="20">
        <f>SUM(D10:P10)</f>
        <v>19</v>
      </c>
      <c r="R10" s="5">
        <v>240500</v>
      </c>
    </row>
    <row r="11" spans="2:18" ht="38.25" customHeight="1" thickBot="1">
      <c r="B11" s="2">
        <v>6</v>
      </c>
      <c r="C11" s="26" t="s">
        <v>52</v>
      </c>
      <c r="D11" s="19"/>
      <c r="E11" s="20"/>
      <c r="F11" s="20"/>
      <c r="G11" s="20"/>
      <c r="H11" s="20"/>
      <c r="I11" s="20"/>
      <c r="J11" s="20"/>
      <c r="K11" s="20">
        <v>1</v>
      </c>
      <c r="L11" s="20"/>
      <c r="M11" s="20"/>
      <c r="N11" s="20"/>
      <c r="O11" s="20">
        <v>2</v>
      </c>
      <c r="P11" s="20"/>
      <c r="Q11" s="20">
        <f t="shared" si="0"/>
        <v>3</v>
      </c>
      <c r="R11" s="5">
        <v>45000</v>
      </c>
    </row>
    <row r="12" spans="2:18" ht="30" customHeight="1" thickBot="1">
      <c r="B12" s="2">
        <v>7</v>
      </c>
      <c r="C12" s="26" t="s">
        <v>83</v>
      </c>
      <c r="D12" s="19"/>
      <c r="E12" s="20"/>
      <c r="F12" s="20">
        <v>1</v>
      </c>
      <c r="G12" s="20"/>
      <c r="H12" s="20"/>
      <c r="I12" s="20"/>
      <c r="J12" s="20">
        <v>2</v>
      </c>
      <c r="K12" s="20">
        <v>5</v>
      </c>
      <c r="L12" s="20">
        <v>7</v>
      </c>
      <c r="M12" s="20"/>
      <c r="N12" s="20">
        <v>2</v>
      </c>
      <c r="O12" s="20">
        <v>4</v>
      </c>
      <c r="P12" s="20"/>
      <c r="Q12" s="20">
        <f t="shared" si="0"/>
        <v>21</v>
      </c>
      <c r="R12" s="5">
        <v>312000</v>
      </c>
    </row>
    <row r="13" spans="2:18" ht="39.75" customHeight="1" thickBot="1">
      <c r="B13" s="2">
        <v>8</v>
      </c>
      <c r="C13" s="26" t="s">
        <v>76</v>
      </c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>
        <v>2</v>
      </c>
      <c r="O13" s="20"/>
      <c r="P13" s="20"/>
      <c r="Q13" s="20">
        <f t="shared" si="0"/>
        <v>2</v>
      </c>
      <c r="R13" s="5">
        <v>30000</v>
      </c>
    </row>
    <row r="14" spans="2:18" ht="39.75" customHeight="1" thickBot="1">
      <c r="B14" s="2">
        <v>9</v>
      </c>
      <c r="C14" s="26" t="s">
        <v>77</v>
      </c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>
        <v>2</v>
      </c>
      <c r="O14" s="20"/>
      <c r="P14" s="20"/>
      <c r="Q14" s="20">
        <f t="shared" si="0"/>
        <v>2</v>
      </c>
      <c r="R14" s="5">
        <v>50000</v>
      </c>
    </row>
    <row r="15" spans="2:18" ht="30" customHeight="1" thickBot="1">
      <c r="B15" s="2">
        <v>10</v>
      </c>
      <c r="C15" s="26" t="s">
        <v>11</v>
      </c>
      <c r="D15" s="19">
        <v>10</v>
      </c>
      <c r="E15" s="20">
        <v>3</v>
      </c>
      <c r="F15" s="20">
        <v>3</v>
      </c>
      <c r="G15" s="20">
        <v>4</v>
      </c>
      <c r="H15" s="20">
        <v>6</v>
      </c>
      <c r="I15" s="20">
        <v>6</v>
      </c>
      <c r="J15" s="20"/>
      <c r="K15" s="21">
        <v>5</v>
      </c>
      <c r="L15" s="20">
        <v>4</v>
      </c>
      <c r="M15" s="20"/>
      <c r="N15" s="20"/>
      <c r="O15" s="20"/>
      <c r="P15" s="20"/>
      <c r="Q15" s="20">
        <f t="shared" si="0"/>
        <v>41</v>
      </c>
      <c r="R15" s="5">
        <v>331000</v>
      </c>
    </row>
    <row r="16" spans="2:18" ht="30" customHeight="1" thickBot="1">
      <c r="B16" s="2">
        <v>11</v>
      </c>
      <c r="C16" s="26" t="s">
        <v>40</v>
      </c>
      <c r="D16" s="19"/>
      <c r="E16" s="20"/>
      <c r="F16" s="20"/>
      <c r="G16" s="20"/>
      <c r="H16" s="20"/>
      <c r="I16" s="20"/>
      <c r="J16" s="20"/>
      <c r="K16" s="20"/>
      <c r="L16" s="20">
        <v>1</v>
      </c>
      <c r="M16" s="20"/>
      <c r="N16" s="20"/>
      <c r="O16" s="20"/>
      <c r="P16" s="20"/>
      <c r="Q16" s="20">
        <f t="shared" si="0"/>
        <v>1</v>
      </c>
      <c r="R16" s="5">
        <v>7000</v>
      </c>
    </row>
    <row r="17" spans="2:18" ht="30" customHeight="1" thickBot="1">
      <c r="B17" s="2">
        <v>12</v>
      </c>
      <c r="C17" s="26" t="s">
        <v>78</v>
      </c>
      <c r="D17" s="19"/>
      <c r="E17" s="20"/>
      <c r="F17" s="20"/>
      <c r="G17" s="20"/>
      <c r="H17" s="20"/>
      <c r="I17" s="20"/>
      <c r="J17" s="21"/>
      <c r="K17" s="20">
        <v>1</v>
      </c>
      <c r="L17" s="20"/>
      <c r="M17" s="20"/>
      <c r="N17" s="20">
        <v>2</v>
      </c>
      <c r="O17" s="20"/>
      <c r="P17" s="20"/>
      <c r="Q17" s="20">
        <f t="shared" si="0"/>
        <v>3</v>
      </c>
      <c r="R17" s="5">
        <v>31000</v>
      </c>
    </row>
    <row r="18" spans="2:18" ht="38.25" customHeight="1" thickBot="1">
      <c r="B18" s="2">
        <v>13</v>
      </c>
      <c r="C18" s="26" t="s">
        <v>79</v>
      </c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>
        <v>2</v>
      </c>
      <c r="O18" s="20"/>
      <c r="P18" s="20"/>
      <c r="Q18" s="20">
        <f t="shared" si="0"/>
        <v>2</v>
      </c>
      <c r="R18" s="5">
        <v>20000</v>
      </c>
    </row>
    <row r="19" spans="2:18" ht="30" customHeight="1" thickBot="1">
      <c r="B19" s="2">
        <v>14</v>
      </c>
      <c r="C19" s="26" t="s">
        <v>31</v>
      </c>
      <c r="D19" s="19"/>
      <c r="E19" s="20"/>
      <c r="F19" s="20"/>
      <c r="G19" s="20"/>
      <c r="H19" s="20"/>
      <c r="I19" s="20"/>
      <c r="J19" s="20">
        <v>3</v>
      </c>
      <c r="K19" s="20"/>
      <c r="L19" s="20"/>
      <c r="M19" s="20"/>
      <c r="N19" s="20"/>
      <c r="O19" s="20"/>
      <c r="P19" s="20">
        <v>2</v>
      </c>
      <c r="Q19" s="20">
        <f t="shared" si="0"/>
        <v>5</v>
      </c>
      <c r="R19" s="5">
        <v>120000</v>
      </c>
    </row>
    <row r="20" spans="2:18" ht="30" customHeight="1" thickBot="1">
      <c r="B20" s="2">
        <v>15</v>
      </c>
      <c r="C20" s="26" t="s">
        <v>12</v>
      </c>
      <c r="D20" s="19">
        <v>3</v>
      </c>
      <c r="E20" s="20">
        <v>3</v>
      </c>
      <c r="F20" s="20">
        <v>4</v>
      </c>
      <c r="G20" s="20">
        <v>4</v>
      </c>
      <c r="H20" s="20">
        <v>4</v>
      </c>
      <c r="I20" s="20">
        <v>3</v>
      </c>
      <c r="J20" s="20">
        <v>2</v>
      </c>
      <c r="K20" s="20"/>
      <c r="L20" s="20"/>
      <c r="M20" s="20"/>
      <c r="N20" s="21">
        <v>4</v>
      </c>
      <c r="O20" s="20">
        <v>4</v>
      </c>
      <c r="P20" s="20">
        <v>3</v>
      </c>
      <c r="Q20" s="20">
        <f t="shared" si="0"/>
        <v>34</v>
      </c>
      <c r="R20" s="5">
        <v>2150000</v>
      </c>
    </row>
    <row r="21" spans="2:18" ht="30" customHeight="1" thickBot="1">
      <c r="B21" s="2">
        <v>16</v>
      </c>
      <c r="C21" s="26" t="s">
        <v>13</v>
      </c>
      <c r="D21" s="19">
        <v>8</v>
      </c>
      <c r="E21" s="20">
        <v>3</v>
      </c>
      <c r="F21" s="20">
        <v>3</v>
      </c>
      <c r="G21" s="20">
        <v>5</v>
      </c>
      <c r="H21" s="20">
        <v>5</v>
      </c>
      <c r="I21" s="20">
        <v>5</v>
      </c>
      <c r="J21" s="20">
        <v>4</v>
      </c>
      <c r="K21" s="20"/>
      <c r="L21" s="20"/>
      <c r="M21" s="20"/>
      <c r="N21" s="21">
        <v>3</v>
      </c>
      <c r="O21" s="20">
        <v>4</v>
      </c>
      <c r="P21" s="20">
        <v>4</v>
      </c>
      <c r="Q21" s="20">
        <f t="shared" si="0"/>
        <v>44</v>
      </c>
      <c r="R21" s="6">
        <v>1356500</v>
      </c>
    </row>
    <row r="22" spans="2:18" ht="30" customHeight="1" thickBot="1">
      <c r="B22" s="2">
        <v>17</v>
      </c>
      <c r="C22" s="26" t="s">
        <v>58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v>2</v>
      </c>
      <c r="Q22" s="20">
        <f t="shared" si="0"/>
        <v>2</v>
      </c>
      <c r="R22" s="5">
        <v>30000</v>
      </c>
    </row>
    <row r="23" spans="2:18" ht="30" customHeight="1" thickBot="1">
      <c r="B23" s="2">
        <v>18</v>
      </c>
      <c r="C23" s="26" t="s">
        <v>81</v>
      </c>
      <c r="D23" s="19"/>
      <c r="E23" s="20"/>
      <c r="F23" s="20"/>
      <c r="G23" s="20"/>
      <c r="H23" s="20"/>
      <c r="I23" s="20"/>
      <c r="J23" s="20"/>
      <c r="K23" s="20">
        <v>1</v>
      </c>
      <c r="L23" s="20">
        <v>1</v>
      </c>
      <c r="M23" s="20"/>
      <c r="N23" s="20"/>
      <c r="O23" s="20"/>
      <c r="P23" s="20"/>
      <c r="Q23" s="20">
        <f t="shared" si="0"/>
        <v>2</v>
      </c>
      <c r="R23" s="5">
        <v>90000</v>
      </c>
    </row>
    <row r="24" spans="2:18" ht="30" customHeight="1" thickBot="1">
      <c r="B24" s="2">
        <v>19</v>
      </c>
      <c r="C24" s="26" t="s">
        <v>34</v>
      </c>
      <c r="D24" s="19"/>
      <c r="E24" s="20"/>
      <c r="F24" s="20"/>
      <c r="G24" s="20"/>
      <c r="H24" s="20"/>
      <c r="I24" s="20"/>
      <c r="J24" s="20"/>
      <c r="K24" s="20">
        <v>2</v>
      </c>
      <c r="L24" s="20"/>
      <c r="M24" s="20"/>
      <c r="N24" s="20"/>
      <c r="O24" s="20"/>
      <c r="P24" s="20"/>
      <c r="Q24" s="20">
        <f t="shared" si="0"/>
        <v>2</v>
      </c>
      <c r="R24" s="5">
        <v>80000</v>
      </c>
    </row>
    <row r="25" spans="2:18" ht="30" customHeight="1" thickBot="1">
      <c r="B25" s="2">
        <v>20</v>
      </c>
      <c r="C25" s="26" t="s">
        <v>56</v>
      </c>
      <c r="D25" s="19"/>
      <c r="E25" s="20"/>
      <c r="F25" s="20"/>
      <c r="G25" s="20"/>
      <c r="H25" s="20"/>
      <c r="I25" s="20"/>
      <c r="J25" s="21">
        <v>0</v>
      </c>
      <c r="K25" s="20"/>
      <c r="L25" s="20"/>
      <c r="M25" s="20"/>
      <c r="N25" s="20"/>
      <c r="O25" s="20">
        <v>5</v>
      </c>
      <c r="P25" s="20"/>
      <c r="Q25" s="20">
        <f t="shared" si="0"/>
        <v>5</v>
      </c>
      <c r="R25" s="5">
        <v>182000</v>
      </c>
    </row>
    <row r="26" spans="2:18" ht="30" customHeight="1" thickBot="1">
      <c r="B26" s="2">
        <v>21</v>
      </c>
      <c r="C26" s="26" t="s">
        <v>80</v>
      </c>
      <c r="D26" s="19">
        <v>2</v>
      </c>
      <c r="E26" s="20">
        <v>2</v>
      </c>
      <c r="F26" s="20">
        <v>2</v>
      </c>
      <c r="G26" s="20">
        <v>4</v>
      </c>
      <c r="H26" s="20">
        <v>6</v>
      </c>
      <c r="I26" s="20">
        <v>12</v>
      </c>
      <c r="J26" s="20">
        <v>7</v>
      </c>
      <c r="K26" s="20">
        <v>5</v>
      </c>
      <c r="L26" s="20">
        <v>5</v>
      </c>
      <c r="M26" s="20">
        <v>3</v>
      </c>
      <c r="N26" s="20">
        <v>1</v>
      </c>
      <c r="O26" s="20">
        <v>3</v>
      </c>
      <c r="P26" s="20"/>
      <c r="Q26" s="20">
        <f t="shared" si="0"/>
        <v>52</v>
      </c>
      <c r="R26" s="5">
        <v>1270389</v>
      </c>
    </row>
    <row r="27" spans="2:18" ht="30" customHeight="1" thickBot="1">
      <c r="B27" s="2">
        <v>22</v>
      </c>
      <c r="C27" s="26" t="s">
        <v>32</v>
      </c>
      <c r="D27" s="19"/>
      <c r="E27" s="20"/>
      <c r="F27" s="20"/>
      <c r="G27" s="20"/>
      <c r="H27" s="20"/>
      <c r="I27" s="20"/>
      <c r="J27" s="20"/>
      <c r="K27" s="20">
        <v>4</v>
      </c>
      <c r="L27" s="20">
        <v>3</v>
      </c>
      <c r="M27" s="20"/>
      <c r="N27" s="20"/>
      <c r="O27" s="20"/>
      <c r="P27" s="20"/>
      <c r="Q27" s="20">
        <f t="shared" si="0"/>
        <v>7</v>
      </c>
      <c r="R27" s="5">
        <v>1020000</v>
      </c>
    </row>
    <row r="28" spans="2:18" ht="30" customHeight="1" thickBot="1">
      <c r="B28" s="2">
        <v>23</v>
      </c>
      <c r="C28" s="26" t="s">
        <v>33</v>
      </c>
      <c r="D28" s="19"/>
      <c r="E28" s="20"/>
      <c r="F28" s="20"/>
      <c r="G28" s="20"/>
      <c r="H28" s="20"/>
      <c r="I28" s="20"/>
      <c r="J28" s="20"/>
      <c r="K28" s="20">
        <v>5</v>
      </c>
      <c r="L28" s="20">
        <v>2</v>
      </c>
      <c r="M28" s="20"/>
      <c r="N28" s="20"/>
      <c r="O28" s="20"/>
      <c r="P28" s="20"/>
      <c r="Q28" s="20">
        <f t="shared" si="0"/>
        <v>7</v>
      </c>
      <c r="R28" s="5">
        <v>470000</v>
      </c>
    </row>
    <row r="29" spans="2:18" ht="39.75" customHeight="1" thickBot="1">
      <c r="B29" s="2">
        <v>24</v>
      </c>
      <c r="C29" s="26" t="s">
        <v>53</v>
      </c>
      <c r="D29" s="19"/>
      <c r="E29" s="20"/>
      <c r="F29" s="20"/>
      <c r="G29" s="20"/>
      <c r="H29" s="20"/>
      <c r="I29" s="20"/>
      <c r="J29" s="20">
        <v>0</v>
      </c>
      <c r="K29" s="20"/>
      <c r="L29" s="20"/>
      <c r="M29" s="20"/>
      <c r="N29" s="20">
        <v>3</v>
      </c>
      <c r="O29" s="20"/>
      <c r="P29" s="20"/>
      <c r="Q29" s="20">
        <f t="shared" si="0"/>
        <v>3</v>
      </c>
      <c r="R29" s="5">
        <v>70000</v>
      </c>
    </row>
    <row r="30" spans="2:18" ht="30" customHeight="1" thickBot="1">
      <c r="B30" s="2">
        <v>25</v>
      </c>
      <c r="C30" s="26" t="s">
        <v>14</v>
      </c>
      <c r="D30" s="19">
        <v>4</v>
      </c>
      <c r="E30" s="20">
        <v>2</v>
      </c>
      <c r="F30" s="20">
        <v>2</v>
      </c>
      <c r="G30" s="20">
        <v>0</v>
      </c>
      <c r="H30" s="20">
        <v>5</v>
      </c>
      <c r="I30" s="20">
        <v>0</v>
      </c>
      <c r="J30" s="20">
        <v>0</v>
      </c>
      <c r="K30" s="20"/>
      <c r="L30" s="20"/>
      <c r="M30" s="20"/>
      <c r="N30" s="20" t="s">
        <v>24</v>
      </c>
      <c r="O30" s="20"/>
      <c r="P30" s="20"/>
      <c r="Q30" s="20">
        <f t="shared" si="0"/>
        <v>13</v>
      </c>
      <c r="R30" s="5">
        <v>230000</v>
      </c>
    </row>
    <row r="31" spans="2:18" ht="30" customHeight="1" thickBot="1">
      <c r="B31" s="2">
        <v>26</v>
      </c>
      <c r="C31" s="26" t="s">
        <v>47</v>
      </c>
      <c r="D31" s="19"/>
      <c r="E31" s="20"/>
      <c r="F31" s="20"/>
      <c r="G31" s="20"/>
      <c r="H31" s="20"/>
      <c r="I31" s="20"/>
      <c r="J31" s="20"/>
      <c r="K31" s="20">
        <v>6</v>
      </c>
      <c r="L31" s="20">
        <v>6</v>
      </c>
      <c r="M31" s="20">
        <v>5</v>
      </c>
      <c r="N31" s="20">
        <v>3</v>
      </c>
      <c r="O31" s="20">
        <v>3</v>
      </c>
      <c r="P31" s="20"/>
      <c r="Q31" s="20">
        <f t="shared" si="0"/>
        <v>23</v>
      </c>
      <c r="R31" s="5">
        <v>505000</v>
      </c>
    </row>
    <row r="32" spans="2:18" ht="30" customHeight="1" thickBot="1">
      <c r="B32" s="2">
        <v>27</v>
      </c>
      <c r="C32" s="26" t="s">
        <v>38</v>
      </c>
      <c r="D32" s="19"/>
      <c r="E32" s="20"/>
      <c r="F32" s="20"/>
      <c r="G32" s="20"/>
      <c r="H32" s="20"/>
      <c r="I32" s="20"/>
      <c r="J32" s="20">
        <v>4</v>
      </c>
      <c r="K32" s="20"/>
      <c r="L32" s="20">
        <v>2</v>
      </c>
      <c r="M32" s="20"/>
      <c r="N32" s="20"/>
      <c r="O32" s="20"/>
      <c r="P32" s="20"/>
      <c r="Q32" s="20">
        <f t="shared" si="0"/>
        <v>6</v>
      </c>
      <c r="R32" s="5">
        <v>145000</v>
      </c>
    </row>
    <row r="33" spans="2:18" ht="30" customHeight="1" thickBot="1">
      <c r="B33" s="2">
        <v>28</v>
      </c>
      <c r="C33" s="26" t="s">
        <v>45</v>
      </c>
      <c r="D33" s="19"/>
      <c r="E33" s="20"/>
      <c r="F33" s="20"/>
      <c r="G33" s="20"/>
      <c r="H33" s="20"/>
      <c r="I33" s="20"/>
      <c r="J33" s="20"/>
      <c r="K33" s="20"/>
      <c r="L33" s="20">
        <v>1</v>
      </c>
      <c r="M33" s="20"/>
      <c r="N33" s="20"/>
      <c r="O33" s="20"/>
      <c r="P33" s="20"/>
      <c r="Q33" s="20">
        <f t="shared" si="0"/>
        <v>1</v>
      </c>
      <c r="R33" s="5">
        <v>50000</v>
      </c>
    </row>
    <row r="34" spans="2:18" ht="30" customHeight="1" thickBot="1">
      <c r="B34" s="2">
        <v>29</v>
      </c>
      <c r="C34" s="26" t="s">
        <v>49</v>
      </c>
      <c r="D34" s="19"/>
      <c r="E34" s="20"/>
      <c r="F34" s="20"/>
      <c r="G34" s="20"/>
      <c r="H34" s="20"/>
      <c r="I34" s="20"/>
      <c r="J34" s="20"/>
      <c r="K34" s="20"/>
      <c r="L34" s="20"/>
      <c r="M34" s="20">
        <v>2</v>
      </c>
      <c r="N34" s="20"/>
      <c r="O34" s="20"/>
      <c r="P34" s="20"/>
      <c r="Q34" s="20">
        <f t="shared" si="0"/>
        <v>2</v>
      </c>
      <c r="R34" s="5">
        <v>45000</v>
      </c>
    </row>
    <row r="35" spans="2:18" ht="30" customHeight="1" thickBot="1">
      <c r="B35" s="2">
        <v>30</v>
      </c>
      <c r="C35" s="26" t="s">
        <v>57</v>
      </c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>
        <v>2</v>
      </c>
      <c r="P35" s="20"/>
      <c r="Q35" s="20">
        <f t="shared" si="0"/>
        <v>2</v>
      </c>
      <c r="R35" s="5">
        <v>40000</v>
      </c>
    </row>
    <row r="36" spans="2:18" ht="30" customHeight="1" thickBot="1">
      <c r="B36" s="2">
        <v>31</v>
      </c>
      <c r="C36" s="26" t="s">
        <v>16</v>
      </c>
      <c r="D36" s="19">
        <v>4</v>
      </c>
      <c r="E36" s="20">
        <v>6</v>
      </c>
      <c r="F36" s="20">
        <v>6</v>
      </c>
      <c r="G36" s="20">
        <v>5</v>
      </c>
      <c r="H36" s="20">
        <v>6</v>
      </c>
      <c r="I36" s="20">
        <v>4</v>
      </c>
      <c r="J36" s="20">
        <v>4</v>
      </c>
      <c r="K36" s="20">
        <v>8</v>
      </c>
      <c r="L36" s="20">
        <v>6</v>
      </c>
      <c r="M36" s="20"/>
      <c r="N36" s="20">
        <v>2</v>
      </c>
      <c r="O36" s="20">
        <v>5</v>
      </c>
      <c r="P36" s="20"/>
      <c r="Q36" s="20">
        <f t="shared" si="0"/>
        <v>56</v>
      </c>
      <c r="R36" s="5">
        <v>752000</v>
      </c>
    </row>
    <row r="37" spans="2:18" ht="30" customHeight="1" thickBot="1">
      <c r="B37" s="2">
        <v>32</v>
      </c>
      <c r="C37" s="26" t="s">
        <v>75</v>
      </c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>
        <v>2</v>
      </c>
      <c r="O37" s="20"/>
      <c r="P37" s="20"/>
      <c r="Q37" s="20">
        <f t="shared" si="0"/>
        <v>2</v>
      </c>
      <c r="R37" s="5">
        <v>30000</v>
      </c>
    </row>
    <row r="38" spans="2:18" ht="30" customHeight="1" thickBot="1">
      <c r="B38" s="2">
        <v>33</v>
      </c>
      <c r="C38" s="26" t="s">
        <v>50</v>
      </c>
      <c r="D38" s="19"/>
      <c r="E38" s="20"/>
      <c r="F38" s="20"/>
      <c r="G38" s="20"/>
      <c r="H38" s="20"/>
      <c r="I38" s="20"/>
      <c r="J38" s="20"/>
      <c r="K38" s="20"/>
      <c r="L38" s="20"/>
      <c r="M38" s="20">
        <v>2</v>
      </c>
      <c r="N38" s="20"/>
      <c r="O38" s="20"/>
      <c r="P38" s="20"/>
      <c r="Q38" s="20">
        <f t="shared" si="0"/>
        <v>2</v>
      </c>
      <c r="R38" s="5">
        <v>25000</v>
      </c>
    </row>
    <row r="39" spans="2:18" ht="36.75" customHeight="1" thickBot="1">
      <c r="B39" s="2">
        <v>34</v>
      </c>
      <c r="C39" s="26" t="s">
        <v>17</v>
      </c>
      <c r="D39" s="19">
        <v>2</v>
      </c>
      <c r="E39" s="20">
        <v>3</v>
      </c>
      <c r="F39" s="20">
        <v>3</v>
      </c>
      <c r="G39" s="20">
        <v>0</v>
      </c>
      <c r="H39" s="20">
        <v>0</v>
      </c>
      <c r="I39" s="20">
        <v>0</v>
      </c>
      <c r="J39" s="20"/>
      <c r="K39" s="20"/>
      <c r="L39" s="20"/>
      <c r="M39" s="20"/>
      <c r="N39" s="20"/>
      <c r="O39" s="20"/>
      <c r="P39" s="20"/>
      <c r="Q39" s="20">
        <f t="shared" si="0"/>
        <v>8</v>
      </c>
      <c r="R39" s="5">
        <v>115000</v>
      </c>
    </row>
    <row r="40" spans="2:18" ht="30" customHeight="1" thickBot="1">
      <c r="B40" s="2">
        <v>35</v>
      </c>
      <c r="C40" s="26" t="s">
        <v>44</v>
      </c>
      <c r="D40" s="19"/>
      <c r="E40" s="20"/>
      <c r="F40" s="20"/>
      <c r="G40" s="20"/>
      <c r="H40" s="20"/>
      <c r="I40" s="20"/>
      <c r="J40" s="20"/>
      <c r="K40" s="20"/>
      <c r="L40" s="20">
        <v>8</v>
      </c>
      <c r="M40" s="20"/>
      <c r="N40" s="20"/>
      <c r="O40" s="20"/>
      <c r="P40" s="20"/>
      <c r="Q40" s="20">
        <f t="shared" si="0"/>
        <v>8</v>
      </c>
      <c r="R40" s="5">
        <v>121000</v>
      </c>
    </row>
    <row r="41" spans="2:18" ht="36.75" customHeight="1" thickBot="1">
      <c r="B41" s="2">
        <v>36</v>
      </c>
      <c r="C41" s="26" t="s">
        <v>91</v>
      </c>
      <c r="D41" s="19"/>
      <c r="E41" s="20"/>
      <c r="F41" s="20"/>
      <c r="G41" s="20"/>
      <c r="H41" s="20"/>
      <c r="I41" s="20"/>
      <c r="J41" s="20"/>
      <c r="K41" s="20"/>
      <c r="L41" s="20"/>
      <c r="M41" s="20">
        <v>2</v>
      </c>
      <c r="N41" s="20"/>
      <c r="O41" s="20"/>
      <c r="P41" s="20"/>
      <c r="Q41" s="20">
        <f t="shared" si="0"/>
        <v>2</v>
      </c>
      <c r="R41" s="5">
        <v>25000</v>
      </c>
    </row>
    <row r="42" spans="2:18" ht="36.75" customHeight="1" thickBot="1">
      <c r="B42" s="2">
        <v>37</v>
      </c>
      <c r="C42" s="26" t="s">
        <v>18</v>
      </c>
      <c r="D42" s="19">
        <v>0</v>
      </c>
      <c r="E42" s="20">
        <v>0</v>
      </c>
      <c r="F42" s="20">
        <v>4</v>
      </c>
      <c r="G42" s="20">
        <v>4</v>
      </c>
      <c r="H42" s="20">
        <v>5</v>
      </c>
      <c r="I42" s="20">
        <v>4</v>
      </c>
      <c r="J42" s="20"/>
      <c r="K42" s="20"/>
      <c r="L42" s="20"/>
      <c r="M42" s="20"/>
      <c r="N42" s="20"/>
      <c r="O42" s="20"/>
      <c r="P42" s="20"/>
      <c r="Q42" s="20">
        <f t="shared" si="0"/>
        <v>17</v>
      </c>
      <c r="R42" s="5">
        <v>328000</v>
      </c>
    </row>
    <row r="43" spans="2:18" ht="30" customHeight="1" thickBot="1">
      <c r="B43" s="2">
        <v>38</v>
      </c>
      <c r="C43" s="26" t="s">
        <v>48</v>
      </c>
      <c r="D43" s="19"/>
      <c r="E43" s="20"/>
      <c r="F43" s="20"/>
      <c r="G43" s="20"/>
      <c r="H43" s="20"/>
      <c r="I43" s="20"/>
      <c r="J43" s="20"/>
      <c r="K43" s="20"/>
      <c r="L43" s="20"/>
      <c r="M43" s="21">
        <v>2</v>
      </c>
      <c r="N43" s="20"/>
      <c r="O43" s="20"/>
      <c r="P43" s="20"/>
      <c r="Q43" s="20">
        <f t="shared" si="0"/>
        <v>2</v>
      </c>
      <c r="R43" s="5">
        <v>160000</v>
      </c>
    </row>
    <row r="44" spans="2:18" ht="30" customHeight="1" thickBot="1">
      <c r="B44" s="2">
        <v>39</v>
      </c>
      <c r="C44" s="26" t="s">
        <v>82</v>
      </c>
      <c r="D44" s="19"/>
      <c r="E44" s="20"/>
      <c r="F44" s="20"/>
      <c r="G44" s="20"/>
      <c r="H44" s="20"/>
      <c r="I44" s="20"/>
      <c r="J44" s="20">
        <v>5</v>
      </c>
      <c r="K44" s="20">
        <v>4</v>
      </c>
      <c r="L44" s="20">
        <v>4</v>
      </c>
      <c r="M44" s="20"/>
      <c r="N44" s="20"/>
      <c r="O44" s="20"/>
      <c r="P44" s="20"/>
      <c r="Q44" s="20">
        <f t="shared" si="0"/>
        <v>13</v>
      </c>
      <c r="R44" s="5">
        <v>110000</v>
      </c>
    </row>
    <row r="45" spans="2:18" ht="30" customHeight="1" thickBot="1">
      <c r="B45" s="2">
        <v>40</v>
      </c>
      <c r="C45" s="26" t="s">
        <v>41</v>
      </c>
      <c r="D45" s="19"/>
      <c r="E45" s="20"/>
      <c r="F45" s="20"/>
      <c r="G45" s="20"/>
      <c r="H45" s="20"/>
      <c r="I45" s="20"/>
      <c r="J45" s="20"/>
      <c r="K45" s="20"/>
      <c r="L45" s="20">
        <v>2</v>
      </c>
      <c r="M45" s="20"/>
      <c r="N45" s="20"/>
      <c r="O45" s="20"/>
      <c r="P45" s="20"/>
      <c r="Q45" s="20">
        <f t="shared" si="0"/>
        <v>2</v>
      </c>
      <c r="R45" s="5">
        <v>20000</v>
      </c>
    </row>
    <row r="46" spans="2:18" ht="30" customHeight="1" thickBot="1">
      <c r="B46" s="2">
        <v>41</v>
      </c>
      <c r="C46" s="26" t="s">
        <v>74</v>
      </c>
      <c r="D46" s="19"/>
      <c r="E46" s="20"/>
      <c r="F46" s="20"/>
      <c r="G46" s="20"/>
      <c r="H46" s="20"/>
      <c r="I46" s="20"/>
      <c r="J46" s="20"/>
      <c r="K46" s="20"/>
      <c r="L46" s="20">
        <v>2</v>
      </c>
      <c r="M46" s="20"/>
      <c r="N46" s="20"/>
      <c r="O46" s="20"/>
      <c r="P46" s="20"/>
      <c r="Q46" s="20">
        <f t="shared" si="0"/>
        <v>2</v>
      </c>
      <c r="R46" s="5">
        <v>40000</v>
      </c>
    </row>
    <row r="47" spans="2:18" ht="30" customHeight="1" thickBot="1">
      <c r="B47" s="2">
        <v>42</v>
      </c>
      <c r="C47" s="26" t="s">
        <v>35</v>
      </c>
      <c r="D47" s="19"/>
      <c r="E47" s="20"/>
      <c r="F47" s="20"/>
      <c r="G47" s="20"/>
      <c r="H47" s="20"/>
      <c r="I47" s="20"/>
      <c r="J47" s="20"/>
      <c r="K47" s="20">
        <v>4</v>
      </c>
      <c r="L47" s="20">
        <v>1</v>
      </c>
      <c r="M47" s="20"/>
      <c r="N47" s="20"/>
      <c r="O47" s="20"/>
      <c r="P47" s="20"/>
      <c r="Q47" s="20">
        <f t="shared" si="0"/>
        <v>5</v>
      </c>
      <c r="R47" s="8">
        <v>308838.34</v>
      </c>
    </row>
    <row r="48" spans="2:18" ht="30" customHeight="1" thickBot="1">
      <c r="B48" s="2">
        <v>43</v>
      </c>
      <c r="C48" s="26" t="s">
        <v>36</v>
      </c>
      <c r="D48" s="19"/>
      <c r="E48" s="20"/>
      <c r="F48" s="20">
        <v>1</v>
      </c>
      <c r="G48" s="20"/>
      <c r="H48" s="20"/>
      <c r="I48" s="20"/>
      <c r="J48" s="20">
        <v>0</v>
      </c>
      <c r="K48" s="20">
        <v>2</v>
      </c>
      <c r="L48" s="20">
        <v>4</v>
      </c>
      <c r="M48" s="20"/>
      <c r="N48" s="20"/>
      <c r="O48" s="20"/>
      <c r="P48" s="20"/>
      <c r="Q48" s="20">
        <f t="shared" si="0"/>
        <v>7</v>
      </c>
      <c r="R48" s="5">
        <v>75000</v>
      </c>
    </row>
    <row r="49" spans="2:18" ht="30" customHeight="1" thickBot="1">
      <c r="B49" s="2">
        <v>44</v>
      </c>
      <c r="C49" s="26" t="s">
        <v>55</v>
      </c>
      <c r="D49" s="19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v>4</v>
      </c>
      <c r="P49" s="20">
        <v>4</v>
      </c>
      <c r="Q49" s="20">
        <f t="shared" si="0"/>
        <v>8</v>
      </c>
      <c r="R49" s="5">
        <v>114000</v>
      </c>
    </row>
    <row r="50" spans="2:18" ht="42" customHeight="1" thickBot="1">
      <c r="B50" s="2">
        <v>45</v>
      </c>
      <c r="C50" s="26" t="s">
        <v>19</v>
      </c>
      <c r="D50" s="19">
        <v>1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/>
      <c r="O50" s="20">
        <v>0</v>
      </c>
      <c r="P50" s="20">
        <v>0</v>
      </c>
      <c r="Q50" s="20">
        <f t="shared" si="0"/>
        <v>1</v>
      </c>
      <c r="R50" s="5">
        <v>20000</v>
      </c>
    </row>
    <row r="51" spans="2:18" ht="27" thickBot="1">
      <c r="B51" s="2">
        <v>46</v>
      </c>
      <c r="C51" s="26" t="s">
        <v>22</v>
      </c>
      <c r="D51" s="29">
        <v>1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/>
      <c r="O51" s="30">
        <v>0</v>
      </c>
      <c r="P51" s="30">
        <v>0</v>
      </c>
      <c r="Q51" s="30">
        <f t="shared" si="0"/>
        <v>1</v>
      </c>
      <c r="R51" s="5">
        <v>20000</v>
      </c>
    </row>
    <row r="52" spans="2:18" ht="19.5" customHeight="1" thickBot="1">
      <c r="B52" s="3"/>
      <c r="C52" s="28" t="s">
        <v>23</v>
      </c>
      <c r="D52" s="31"/>
      <c r="E52" s="31">
        <f aca="true" t="shared" si="1" ref="E52:R52">SUM(E6:E51)</f>
        <v>27</v>
      </c>
      <c r="F52" s="31">
        <f t="shared" si="1"/>
        <v>33</v>
      </c>
      <c r="G52" s="31">
        <f t="shared" si="1"/>
        <v>34</v>
      </c>
      <c r="H52" s="31">
        <f t="shared" si="1"/>
        <v>45</v>
      </c>
      <c r="I52" s="32">
        <f t="shared" si="1"/>
        <v>42</v>
      </c>
      <c r="J52" s="32">
        <f t="shared" si="1"/>
        <v>38</v>
      </c>
      <c r="K52" s="31">
        <f t="shared" si="1"/>
        <v>61</v>
      </c>
      <c r="L52" s="31">
        <f t="shared" si="1"/>
        <v>67</v>
      </c>
      <c r="M52" s="31">
        <f t="shared" si="1"/>
        <v>20</v>
      </c>
      <c r="N52" s="31">
        <f t="shared" si="1"/>
        <v>33</v>
      </c>
      <c r="O52" s="31">
        <f t="shared" si="1"/>
        <v>50</v>
      </c>
      <c r="P52" s="31">
        <f t="shared" si="1"/>
        <v>15</v>
      </c>
      <c r="Q52" s="20">
        <f t="shared" si="1"/>
        <v>508</v>
      </c>
      <c r="R52" s="27">
        <f t="shared" si="1"/>
        <v>11782227.34</v>
      </c>
    </row>
    <row r="54" ht="15">
      <c r="R54" s="9"/>
    </row>
  </sheetData>
  <sheetProtection/>
  <mergeCells count="2">
    <mergeCell ref="D4:Q4"/>
    <mergeCell ref="C3:Q3"/>
  </mergeCells>
  <printOptions/>
  <pageMargins left="0.75" right="0.75" top="1" bottom="1" header="0.3" footer="0.3"/>
  <pageSetup fitToHeight="1" fitToWidth="1" horizontalDpi="600" verticalDpi="6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9"/>
  <sheetViews>
    <sheetView zoomScalePageLayoutView="0" workbookViewId="0" topLeftCell="A1">
      <selection activeCell="F23" sqref="F23"/>
    </sheetView>
  </sheetViews>
  <sheetFormatPr defaultColWidth="11.421875" defaultRowHeight="15"/>
  <cols>
    <col min="2" max="2" width="30.421875" style="0" customWidth="1"/>
    <col min="3" max="4" width="17.00390625" style="0" customWidth="1"/>
    <col min="5" max="5" width="20.7109375" style="0" customWidth="1"/>
    <col min="7" max="7" width="14.421875" style="0" bestFit="1" customWidth="1"/>
  </cols>
  <sheetData>
    <row r="2" spans="2:5" ht="15.75">
      <c r="B2" s="83" t="s">
        <v>70</v>
      </c>
      <c r="C2" s="83"/>
      <c r="D2" s="83"/>
      <c r="E2" s="83"/>
    </row>
    <row r="3" spans="2:5" ht="15.75">
      <c r="B3" s="83" t="s">
        <v>97</v>
      </c>
      <c r="C3" s="83"/>
      <c r="D3" s="83"/>
      <c r="E3" s="83"/>
    </row>
    <row r="5" spans="2:5" ht="18.75">
      <c r="B5" s="68" t="s">
        <v>61</v>
      </c>
      <c r="C5" s="68" t="s">
        <v>62</v>
      </c>
      <c r="D5" s="68" t="s">
        <v>98</v>
      </c>
      <c r="E5" s="68" t="s">
        <v>63</v>
      </c>
    </row>
    <row r="6" spans="2:7" ht="18.75">
      <c r="B6" s="69" t="s">
        <v>64</v>
      </c>
      <c r="C6" s="69" t="s">
        <v>65</v>
      </c>
      <c r="D6" s="69">
        <v>43</v>
      </c>
      <c r="E6" s="70">
        <v>839000</v>
      </c>
      <c r="F6" s="81"/>
      <c r="G6" s="82"/>
    </row>
    <row r="7" spans="2:5" ht="18.75">
      <c r="B7" s="71" t="s">
        <v>64</v>
      </c>
      <c r="C7" s="72">
        <v>2008</v>
      </c>
      <c r="D7" s="72">
        <v>27</v>
      </c>
      <c r="E7" s="73">
        <v>541500</v>
      </c>
    </row>
    <row r="8" spans="2:5" ht="18.75">
      <c r="B8" s="69" t="s">
        <v>66</v>
      </c>
      <c r="C8" s="69">
        <v>2009</v>
      </c>
      <c r="D8" s="69">
        <v>33</v>
      </c>
      <c r="E8" s="70">
        <v>545000</v>
      </c>
    </row>
    <row r="9" spans="2:5" ht="18.75">
      <c r="B9" s="71" t="s">
        <v>64</v>
      </c>
      <c r="C9" s="72">
        <v>2010</v>
      </c>
      <c r="D9" s="72">
        <v>34</v>
      </c>
      <c r="E9" s="73">
        <v>660000</v>
      </c>
    </row>
    <row r="10" spans="2:5" ht="18.75">
      <c r="B10" s="69" t="s">
        <v>64</v>
      </c>
      <c r="C10" s="69">
        <v>2011</v>
      </c>
      <c r="D10" s="69">
        <v>45</v>
      </c>
      <c r="E10" s="70">
        <v>700000</v>
      </c>
    </row>
    <row r="11" spans="2:5" ht="18.75">
      <c r="B11" s="72" t="s">
        <v>66</v>
      </c>
      <c r="C11" s="72">
        <v>2012</v>
      </c>
      <c r="D11" s="72">
        <v>42</v>
      </c>
      <c r="E11" s="74">
        <v>700000</v>
      </c>
    </row>
    <row r="12" spans="2:5" ht="18.75">
      <c r="B12" s="75" t="s">
        <v>66</v>
      </c>
      <c r="C12" s="75">
        <v>2013</v>
      </c>
      <c r="D12" s="75">
        <v>38</v>
      </c>
      <c r="E12" s="74">
        <v>904000</v>
      </c>
    </row>
    <row r="13" spans="2:7" ht="18.75">
      <c r="B13" s="71" t="s">
        <v>66</v>
      </c>
      <c r="C13" s="72">
        <v>2014</v>
      </c>
      <c r="D13" s="72">
        <v>61</v>
      </c>
      <c r="E13" s="74">
        <v>1980000</v>
      </c>
      <c r="G13" s="79"/>
    </row>
    <row r="14" spans="2:7" ht="18.75">
      <c r="B14" s="75" t="s">
        <v>66</v>
      </c>
      <c r="C14" s="75">
        <v>2015</v>
      </c>
      <c r="D14" s="75">
        <v>67</v>
      </c>
      <c r="E14" s="74">
        <v>1646338.34</v>
      </c>
      <c r="G14" s="80"/>
    </row>
    <row r="15" spans="2:7" ht="18.75">
      <c r="B15" s="71" t="s">
        <v>67</v>
      </c>
      <c r="C15" s="72">
        <v>2016</v>
      </c>
      <c r="D15" s="72">
        <v>20</v>
      </c>
      <c r="E15" s="74">
        <v>485000</v>
      </c>
      <c r="G15" s="80"/>
    </row>
    <row r="16" spans="2:7" ht="18.75">
      <c r="B16" s="75" t="s">
        <v>68</v>
      </c>
      <c r="C16" s="75">
        <v>2017</v>
      </c>
      <c r="D16" s="75">
        <v>33</v>
      </c>
      <c r="E16" s="74">
        <v>756000</v>
      </c>
      <c r="G16" s="80"/>
    </row>
    <row r="17" spans="2:7" ht="18.75">
      <c r="B17" s="71" t="s">
        <v>68</v>
      </c>
      <c r="C17" s="72">
        <v>2018</v>
      </c>
      <c r="D17" s="72">
        <v>50</v>
      </c>
      <c r="E17" s="74">
        <v>1370889</v>
      </c>
      <c r="G17" s="80"/>
    </row>
    <row r="18" spans="2:7" ht="18.75">
      <c r="B18" s="75" t="s">
        <v>68</v>
      </c>
      <c r="C18" s="75">
        <v>2019</v>
      </c>
      <c r="D18" s="75">
        <v>15</v>
      </c>
      <c r="E18" s="74">
        <v>654000</v>
      </c>
      <c r="F18" s="4"/>
      <c r="G18" s="80"/>
    </row>
    <row r="19" spans="2:5" ht="18.75">
      <c r="B19" s="76" t="s">
        <v>69</v>
      </c>
      <c r="C19" s="77"/>
      <c r="D19" s="77">
        <f>SUM(D6:D18)</f>
        <v>508</v>
      </c>
      <c r="E19" s="78">
        <f>SUM(E6:E18)</f>
        <v>11781727.34</v>
      </c>
    </row>
  </sheetData>
  <sheetProtection/>
  <mergeCells count="2">
    <mergeCell ref="B2:E2"/>
    <mergeCell ref="B3:E3"/>
  </mergeCells>
  <printOptions/>
  <pageMargins left="0.75" right="0.75" top="1" bottom="1" header="0.3" footer="0.3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8"/>
  <sheetViews>
    <sheetView tabSelected="1" zoomScale="75" zoomScaleNormal="75" zoomScalePageLayoutView="0" workbookViewId="0" topLeftCell="A1">
      <selection activeCell="K104" sqref="K104"/>
    </sheetView>
  </sheetViews>
  <sheetFormatPr defaultColWidth="11.421875" defaultRowHeight="15"/>
  <cols>
    <col min="2" max="2" width="3.8515625" style="0" bestFit="1" customWidth="1"/>
    <col min="3" max="3" width="37.7109375" style="1" bestFit="1" customWidth="1"/>
    <col min="4" max="4" width="9.7109375" style="17" customWidth="1"/>
    <col min="5" max="5" width="11.421875" style="59" customWidth="1"/>
    <col min="6" max="6" width="10.140625" style="17" customWidth="1"/>
    <col min="7" max="7" width="10.421875" style="59" customWidth="1"/>
    <col min="8" max="8" width="10.7109375" style="17" customWidth="1"/>
    <col min="9" max="9" width="11.28125" style="59" customWidth="1"/>
    <col min="10" max="10" width="11.28125" style="17" customWidth="1"/>
    <col min="11" max="11" width="11.28125" style="59" customWidth="1"/>
    <col min="12" max="12" width="12.8515625" style="17" customWidth="1"/>
    <col min="13" max="13" width="11.28125" style="59" customWidth="1"/>
    <col min="14" max="14" width="11.28125" style="17" customWidth="1"/>
    <col min="15" max="15" width="11.28125" style="59" customWidth="1"/>
    <col min="16" max="16" width="10.7109375" style="17" customWidth="1"/>
    <col min="17" max="17" width="15.28125" style="59" bestFit="1" customWidth="1"/>
    <col min="18" max="18" width="11.421875" style="61" customWidth="1"/>
  </cols>
  <sheetData>
    <row r="2" spans="3:18" s="1" customFormat="1" ht="30.75" customHeight="1" thickBot="1">
      <c r="C2" s="62" t="s">
        <v>96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50"/>
      <c r="R2" s="55"/>
    </row>
    <row r="3" spans="2:18" s="17" customFormat="1" ht="27" thickBot="1">
      <c r="B3" s="33" t="s">
        <v>0</v>
      </c>
      <c r="C3" s="34" t="s">
        <v>1</v>
      </c>
      <c r="D3" s="35" t="s">
        <v>2</v>
      </c>
      <c r="E3" s="56" t="s">
        <v>3</v>
      </c>
      <c r="F3" s="35" t="s">
        <v>4</v>
      </c>
      <c r="G3" s="56" t="s">
        <v>5</v>
      </c>
      <c r="H3" s="35" t="s">
        <v>6</v>
      </c>
      <c r="I3" s="56" t="s">
        <v>7</v>
      </c>
      <c r="J3" s="35" t="s">
        <v>8</v>
      </c>
      <c r="K3" s="56" t="s">
        <v>25</v>
      </c>
      <c r="L3" s="35" t="s">
        <v>26</v>
      </c>
      <c r="M3" s="56" t="s">
        <v>27</v>
      </c>
      <c r="N3" s="35" t="s">
        <v>28</v>
      </c>
      <c r="O3" s="56" t="s">
        <v>29</v>
      </c>
      <c r="P3" s="35" t="s">
        <v>54</v>
      </c>
      <c r="Q3" s="51" t="s">
        <v>9</v>
      </c>
      <c r="R3" s="52" t="s">
        <v>59</v>
      </c>
    </row>
    <row r="4" spans="2:18" s="10" customFormat="1" ht="28.5" customHeight="1" thickBot="1">
      <c r="B4" s="44">
        <v>1</v>
      </c>
      <c r="C4" s="45" t="s">
        <v>10</v>
      </c>
      <c r="D4" s="37">
        <v>80000</v>
      </c>
      <c r="E4" s="57">
        <v>50000</v>
      </c>
      <c r="F4" s="37">
        <v>32000</v>
      </c>
      <c r="G4" s="57">
        <v>40000</v>
      </c>
      <c r="H4" s="37">
        <v>40000</v>
      </c>
      <c r="I4" s="57">
        <v>40000</v>
      </c>
      <c r="J4" s="37"/>
      <c r="K4" s="57"/>
      <c r="L4" s="37"/>
      <c r="M4" s="57">
        <v>40000</v>
      </c>
      <c r="N4" s="37"/>
      <c r="O4" s="57"/>
      <c r="P4" s="37"/>
      <c r="Q4" s="48">
        <f aca="true" t="shared" si="0" ref="Q4:Q10">SUM(D4:P4)</f>
        <v>322000</v>
      </c>
      <c r="R4" s="53">
        <f>(Q4*100)/Q50</f>
        <v>2.7330457640687515</v>
      </c>
    </row>
    <row r="5" spans="2:18" s="10" customFormat="1" ht="28.5" customHeight="1" thickBot="1">
      <c r="B5" s="44">
        <v>2</v>
      </c>
      <c r="C5" s="45" t="s">
        <v>37</v>
      </c>
      <c r="D5" s="37"/>
      <c r="E5" s="57"/>
      <c r="F5" s="37"/>
      <c r="G5" s="57"/>
      <c r="H5" s="37"/>
      <c r="I5" s="57"/>
      <c r="J5" s="37">
        <v>30000</v>
      </c>
      <c r="K5" s="57">
        <v>24000</v>
      </c>
      <c r="L5" s="37">
        <f>8000+8000</f>
        <v>16000</v>
      </c>
      <c r="M5" s="57"/>
      <c r="N5" s="37">
        <v>32000</v>
      </c>
      <c r="O5" s="57">
        <v>90000</v>
      </c>
      <c r="P5" s="37"/>
      <c r="Q5" s="48">
        <f t="shared" si="0"/>
        <v>192000</v>
      </c>
      <c r="R5" s="53">
        <f aca="true" t="shared" si="1" ref="R5:R11">(Q5*100)/$Q$50</f>
        <v>1.6296421947242246</v>
      </c>
    </row>
    <row r="6" spans="2:18" s="10" customFormat="1" ht="28.5" customHeight="1" thickBot="1">
      <c r="B6" s="44">
        <v>3</v>
      </c>
      <c r="C6" s="45" t="s">
        <v>46</v>
      </c>
      <c r="D6" s="37"/>
      <c r="E6" s="57"/>
      <c r="F6" s="37"/>
      <c r="G6" s="57"/>
      <c r="H6" s="37"/>
      <c r="I6" s="57"/>
      <c r="J6" s="37"/>
      <c r="K6" s="57"/>
      <c r="L6" s="37">
        <v>16000</v>
      </c>
      <c r="M6" s="57"/>
      <c r="N6" s="37"/>
      <c r="O6" s="57"/>
      <c r="P6" s="37"/>
      <c r="Q6" s="48">
        <f t="shared" si="0"/>
        <v>16000</v>
      </c>
      <c r="R6" s="53">
        <f t="shared" si="1"/>
        <v>0.13580351622701872</v>
      </c>
    </row>
    <row r="7" spans="2:18" s="10" customFormat="1" ht="28.5" customHeight="1" thickBot="1">
      <c r="B7" s="44">
        <v>4</v>
      </c>
      <c r="C7" s="45" t="s">
        <v>43</v>
      </c>
      <c r="D7" s="37"/>
      <c r="E7" s="57"/>
      <c r="F7" s="37"/>
      <c r="G7" s="57"/>
      <c r="H7" s="37"/>
      <c r="I7" s="57"/>
      <c r="J7" s="37">
        <v>20000</v>
      </c>
      <c r="K7" s="57">
        <v>32000</v>
      </c>
      <c r="L7" s="37">
        <f>8000+8000</f>
        <v>16000</v>
      </c>
      <c r="M7" s="57"/>
      <c r="N7" s="37"/>
      <c r="O7" s="57"/>
      <c r="P7" s="37"/>
      <c r="Q7" s="48">
        <f t="shared" si="0"/>
        <v>68000</v>
      </c>
      <c r="R7" s="53">
        <f t="shared" si="1"/>
        <v>0.5771649439648295</v>
      </c>
    </row>
    <row r="8" spans="2:18" s="10" customFormat="1" ht="28.5" customHeight="1" thickBot="1">
      <c r="B8" s="44">
        <v>5</v>
      </c>
      <c r="C8" s="45" t="s">
        <v>30</v>
      </c>
      <c r="D8" s="37"/>
      <c r="E8" s="57"/>
      <c r="F8" s="37"/>
      <c r="G8" s="57">
        <v>40000</v>
      </c>
      <c r="H8" s="37">
        <v>30000</v>
      </c>
      <c r="I8" s="57">
        <v>30000</v>
      </c>
      <c r="J8" s="37">
        <v>32000</v>
      </c>
      <c r="K8" s="57">
        <v>15000</v>
      </c>
      <c r="L8" s="37">
        <v>32500</v>
      </c>
      <c r="M8" s="57"/>
      <c r="N8" s="37">
        <v>15000</v>
      </c>
      <c r="O8" s="57">
        <v>46000</v>
      </c>
      <c r="P8" s="37"/>
      <c r="Q8" s="48">
        <f t="shared" si="0"/>
        <v>240500</v>
      </c>
      <c r="R8" s="53">
        <f t="shared" si="1"/>
        <v>2.041296603287375</v>
      </c>
    </row>
    <row r="9" spans="2:18" s="10" customFormat="1" ht="28.5" customHeight="1" thickBot="1">
      <c r="B9" s="44">
        <v>6</v>
      </c>
      <c r="C9" s="45" t="s">
        <v>52</v>
      </c>
      <c r="D9" s="37"/>
      <c r="E9" s="57"/>
      <c r="F9" s="37"/>
      <c r="G9" s="57"/>
      <c r="H9" s="37"/>
      <c r="I9" s="57"/>
      <c r="J9" s="37"/>
      <c r="K9" s="57">
        <v>15000</v>
      </c>
      <c r="L9" s="37"/>
      <c r="M9" s="57"/>
      <c r="N9" s="37"/>
      <c r="O9" s="57">
        <v>30000</v>
      </c>
      <c r="P9" s="37"/>
      <c r="Q9" s="48">
        <f t="shared" si="0"/>
        <v>45000</v>
      </c>
      <c r="R9" s="53">
        <f t="shared" si="1"/>
        <v>0.38194738938849015</v>
      </c>
    </row>
    <row r="10" spans="2:18" s="10" customFormat="1" ht="28.5" customHeight="1" thickBot="1">
      <c r="B10" s="44">
        <v>7</v>
      </c>
      <c r="C10" s="45" t="s">
        <v>83</v>
      </c>
      <c r="D10" s="37"/>
      <c r="E10" s="57"/>
      <c r="F10" s="37">
        <v>8000</v>
      </c>
      <c r="G10" s="57"/>
      <c r="H10" s="37"/>
      <c r="I10" s="57"/>
      <c r="J10" s="37">
        <v>32000</v>
      </c>
      <c r="K10" s="57">
        <v>90000</v>
      </c>
      <c r="L10" s="37">
        <v>102500</v>
      </c>
      <c r="M10" s="57"/>
      <c r="N10" s="37">
        <v>30000</v>
      </c>
      <c r="O10" s="57">
        <v>50000</v>
      </c>
      <c r="P10" s="37"/>
      <c r="Q10" s="48">
        <f t="shared" si="0"/>
        <v>312500</v>
      </c>
      <c r="R10" s="53">
        <f t="shared" si="1"/>
        <v>2.6524124263089592</v>
      </c>
    </row>
    <row r="11" spans="2:18" s="10" customFormat="1" ht="28.5" customHeight="1" thickBot="1">
      <c r="B11" s="44">
        <v>8</v>
      </c>
      <c r="C11" s="45" t="s">
        <v>86</v>
      </c>
      <c r="D11" s="37"/>
      <c r="E11" s="57"/>
      <c r="F11" s="37"/>
      <c r="G11" s="57"/>
      <c r="H11" s="37"/>
      <c r="I11" s="57"/>
      <c r="J11" s="37"/>
      <c r="K11" s="57"/>
      <c r="L11" s="37"/>
      <c r="M11" s="57"/>
      <c r="N11" s="37">
        <v>30000</v>
      </c>
      <c r="O11" s="57"/>
      <c r="P11" s="37"/>
      <c r="Q11" s="48">
        <v>30000</v>
      </c>
      <c r="R11" s="53">
        <f t="shared" si="1"/>
        <v>0.25463159292566007</v>
      </c>
    </row>
    <row r="12" spans="2:18" s="10" customFormat="1" ht="28.5" customHeight="1" thickBot="1">
      <c r="B12" s="44">
        <v>9</v>
      </c>
      <c r="C12" s="45" t="s">
        <v>87</v>
      </c>
      <c r="D12" s="37"/>
      <c r="E12" s="57"/>
      <c r="F12" s="37"/>
      <c r="G12" s="57"/>
      <c r="H12" s="37"/>
      <c r="I12" s="57"/>
      <c r="J12" s="37"/>
      <c r="K12" s="57"/>
      <c r="L12" s="37"/>
      <c r="M12" s="57"/>
      <c r="N12" s="37">
        <v>20000</v>
      </c>
      <c r="O12" s="57">
        <v>30000</v>
      </c>
      <c r="P12" s="37"/>
      <c r="Q12" s="48">
        <f>+N12+O12</f>
        <v>50000</v>
      </c>
      <c r="R12" s="53"/>
    </row>
    <row r="13" spans="2:18" s="10" customFormat="1" ht="28.5" customHeight="1" thickBot="1">
      <c r="B13" s="44">
        <v>10</v>
      </c>
      <c r="C13" s="45" t="s">
        <v>11</v>
      </c>
      <c r="D13" s="37">
        <v>80000</v>
      </c>
      <c r="E13" s="57">
        <v>24000</v>
      </c>
      <c r="F13" s="37">
        <v>24000</v>
      </c>
      <c r="G13" s="57">
        <v>50000</v>
      </c>
      <c r="H13" s="37">
        <v>50000</v>
      </c>
      <c r="I13" s="57">
        <v>40000</v>
      </c>
      <c r="J13" s="37">
        <v>0</v>
      </c>
      <c r="K13" s="57">
        <v>35000</v>
      </c>
      <c r="L13" s="37">
        <f>14000+14000</f>
        <v>28000</v>
      </c>
      <c r="M13" s="57"/>
      <c r="N13" s="37"/>
      <c r="O13" s="57"/>
      <c r="P13" s="37"/>
      <c r="Q13" s="48">
        <f>SUM(D13:P13)</f>
        <v>331000</v>
      </c>
      <c r="R13" s="53">
        <f aca="true" t="shared" si="2" ref="R13:R49">(Q13*100)/$Q$50</f>
        <v>2.8094352419464497</v>
      </c>
    </row>
    <row r="14" spans="2:18" s="10" customFormat="1" ht="28.5" customHeight="1" thickBot="1">
      <c r="B14" s="44">
        <v>11</v>
      </c>
      <c r="C14" s="45" t="s">
        <v>40</v>
      </c>
      <c r="D14" s="37"/>
      <c r="E14" s="57"/>
      <c r="F14" s="37"/>
      <c r="G14" s="57"/>
      <c r="H14" s="37"/>
      <c r="I14" s="57"/>
      <c r="J14" s="37"/>
      <c r="K14" s="57"/>
      <c r="L14" s="37">
        <v>7000</v>
      </c>
      <c r="M14" s="57"/>
      <c r="N14" s="37"/>
      <c r="O14" s="57"/>
      <c r="P14" s="37"/>
      <c r="Q14" s="48">
        <f>SUM(D14:P14)</f>
        <v>7000</v>
      </c>
      <c r="R14" s="53">
        <f t="shared" si="2"/>
        <v>0.059414038349320686</v>
      </c>
    </row>
    <row r="15" spans="2:18" s="10" customFormat="1" ht="28.5" customHeight="1" thickBot="1">
      <c r="B15" s="44">
        <v>12</v>
      </c>
      <c r="C15" s="45" t="s">
        <v>84</v>
      </c>
      <c r="D15" s="37"/>
      <c r="E15" s="57"/>
      <c r="F15" s="37"/>
      <c r="G15" s="57"/>
      <c r="H15" s="37"/>
      <c r="I15" s="57"/>
      <c r="J15" s="37"/>
      <c r="K15" s="57">
        <v>7000</v>
      </c>
      <c r="L15" s="37"/>
      <c r="M15" s="57"/>
      <c r="N15" s="37">
        <v>24000</v>
      </c>
      <c r="O15" s="57"/>
      <c r="P15" s="37"/>
      <c r="Q15" s="48">
        <f>+K15+N15</f>
        <v>31000</v>
      </c>
      <c r="R15" s="53">
        <f t="shared" si="2"/>
        <v>0.2631193126898488</v>
      </c>
    </row>
    <row r="16" spans="2:18" s="10" customFormat="1" ht="28.5" customHeight="1" thickBot="1">
      <c r="B16" s="44">
        <v>13</v>
      </c>
      <c r="C16" s="45" t="s">
        <v>88</v>
      </c>
      <c r="D16" s="37"/>
      <c r="E16" s="57"/>
      <c r="F16" s="37"/>
      <c r="G16" s="57"/>
      <c r="H16" s="37"/>
      <c r="I16" s="57"/>
      <c r="J16" s="37"/>
      <c r="K16" s="57"/>
      <c r="L16" s="37"/>
      <c r="M16" s="57"/>
      <c r="N16" s="37">
        <v>20000</v>
      </c>
      <c r="O16" s="57"/>
      <c r="P16" s="37"/>
      <c r="Q16" s="48">
        <f>+N16+O16+P16</f>
        <v>20000</v>
      </c>
      <c r="R16" s="53">
        <f t="shared" si="2"/>
        <v>0.1697543952837734</v>
      </c>
    </row>
    <row r="17" spans="2:18" s="10" customFormat="1" ht="28.5" customHeight="1" thickBot="1">
      <c r="B17" s="44">
        <v>14</v>
      </c>
      <c r="C17" s="45" t="s">
        <v>31</v>
      </c>
      <c r="D17" s="37"/>
      <c r="E17" s="57"/>
      <c r="F17" s="37"/>
      <c r="G17" s="57"/>
      <c r="H17" s="37"/>
      <c r="I17" s="57"/>
      <c r="J17" s="37">
        <v>60000</v>
      </c>
      <c r="K17" s="57"/>
      <c r="L17" s="37"/>
      <c r="M17" s="57"/>
      <c r="N17" s="37"/>
      <c r="O17" s="57"/>
      <c r="P17" s="37">
        <v>60000</v>
      </c>
      <c r="Q17" s="48">
        <f>SUM(D17:P17)</f>
        <v>120000</v>
      </c>
      <c r="R17" s="53">
        <f t="shared" si="2"/>
        <v>1.0185263717026403</v>
      </c>
    </row>
    <row r="18" spans="2:18" s="10" customFormat="1" ht="28.5" customHeight="1" thickBot="1">
      <c r="B18" s="44">
        <v>15</v>
      </c>
      <c r="C18" s="45" t="s">
        <v>12</v>
      </c>
      <c r="D18" s="37">
        <v>180000</v>
      </c>
      <c r="E18" s="57">
        <v>180000</v>
      </c>
      <c r="F18" s="37">
        <v>180000</v>
      </c>
      <c r="G18" s="57">
        <v>200000</v>
      </c>
      <c r="H18" s="37">
        <v>180000</v>
      </c>
      <c r="I18" s="57">
        <v>170000</v>
      </c>
      <c r="J18" s="37">
        <v>160000</v>
      </c>
      <c r="K18" s="57">
        <v>0</v>
      </c>
      <c r="L18" s="37"/>
      <c r="M18" s="57"/>
      <c r="N18" s="37">
        <v>200000</v>
      </c>
      <c r="O18" s="57">
        <v>400000</v>
      </c>
      <c r="P18" s="37">
        <v>300000</v>
      </c>
      <c r="Q18" s="48">
        <f>SUM(D18:P18)</f>
        <v>2150000</v>
      </c>
      <c r="R18" s="53">
        <f t="shared" si="2"/>
        <v>18.24859749300564</v>
      </c>
    </row>
    <row r="19" spans="2:18" s="10" customFormat="1" ht="28.5" customHeight="1" thickBot="1">
      <c r="B19" s="44">
        <v>16</v>
      </c>
      <c r="C19" s="45" t="s">
        <v>13</v>
      </c>
      <c r="D19" s="39">
        <v>179000</v>
      </c>
      <c r="E19" s="57">
        <v>62500</v>
      </c>
      <c r="F19" s="37">
        <v>75000</v>
      </c>
      <c r="G19" s="57">
        <v>120000</v>
      </c>
      <c r="H19" s="37">
        <v>100000</v>
      </c>
      <c r="I19" s="57">
        <v>100000</v>
      </c>
      <c r="J19" s="37">
        <v>120000</v>
      </c>
      <c r="K19" s="57">
        <v>0</v>
      </c>
      <c r="L19" s="37"/>
      <c r="M19" s="57"/>
      <c r="N19" s="37">
        <v>150000</v>
      </c>
      <c r="O19" s="57">
        <v>239000</v>
      </c>
      <c r="P19" s="37">
        <v>210000</v>
      </c>
      <c r="Q19" s="48">
        <f>SUM(D19:P19)</f>
        <v>1355500</v>
      </c>
      <c r="R19" s="53">
        <f t="shared" si="2"/>
        <v>11.50510414035774</v>
      </c>
    </row>
    <row r="20" spans="2:18" s="10" customFormat="1" ht="28.5" customHeight="1" thickBot="1">
      <c r="B20" s="44">
        <v>17</v>
      </c>
      <c r="C20" s="45" t="s">
        <v>58</v>
      </c>
      <c r="D20" s="37"/>
      <c r="E20" s="57"/>
      <c r="F20" s="37"/>
      <c r="G20" s="57"/>
      <c r="H20" s="37"/>
      <c r="I20" s="57"/>
      <c r="J20" s="37"/>
      <c r="K20" s="57"/>
      <c r="L20" s="37"/>
      <c r="M20" s="57"/>
      <c r="N20" s="37"/>
      <c r="O20" s="57"/>
      <c r="P20" s="37">
        <v>30000</v>
      </c>
      <c r="Q20" s="48">
        <f>SUM(D20:P20)</f>
        <v>30000</v>
      </c>
      <c r="R20" s="53">
        <f t="shared" si="2"/>
        <v>0.25463159292566007</v>
      </c>
    </row>
    <row r="21" spans="2:18" s="10" customFormat="1" ht="28.5" customHeight="1" thickBot="1">
      <c r="B21" s="44">
        <v>18</v>
      </c>
      <c r="C21" s="45" t="s">
        <v>85</v>
      </c>
      <c r="D21" s="37"/>
      <c r="E21" s="57"/>
      <c r="F21" s="37"/>
      <c r="G21" s="57"/>
      <c r="H21" s="37"/>
      <c r="I21" s="57"/>
      <c r="J21" s="37"/>
      <c r="K21" s="57">
        <v>50000</v>
      </c>
      <c r="L21" s="37">
        <v>40000</v>
      </c>
      <c r="M21" s="57"/>
      <c r="N21" s="37"/>
      <c r="O21" s="57"/>
      <c r="P21" s="37"/>
      <c r="Q21" s="48">
        <f>+K21+L21</f>
        <v>90000</v>
      </c>
      <c r="R21" s="53">
        <f t="shared" si="2"/>
        <v>0.7638947787769803</v>
      </c>
    </row>
    <row r="22" spans="2:18" s="10" customFormat="1" ht="28.5" customHeight="1" thickBot="1">
      <c r="B22" s="44">
        <v>19</v>
      </c>
      <c r="C22" s="45" t="s">
        <v>34</v>
      </c>
      <c r="D22" s="37"/>
      <c r="E22" s="57"/>
      <c r="F22" s="37"/>
      <c r="G22" s="57"/>
      <c r="H22" s="37"/>
      <c r="I22" s="57"/>
      <c r="J22" s="37"/>
      <c r="K22" s="57">
        <f>40000+40000</f>
        <v>80000</v>
      </c>
      <c r="L22" s="37"/>
      <c r="M22" s="57"/>
      <c r="N22" s="37"/>
      <c r="O22" s="57"/>
      <c r="P22" s="37"/>
      <c r="Q22" s="48">
        <f>SUM(D22:P22)</f>
        <v>80000</v>
      </c>
      <c r="R22" s="53">
        <f t="shared" si="2"/>
        <v>0.6790175811350936</v>
      </c>
    </row>
    <row r="23" spans="2:18" s="10" customFormat="1" ht="28.5" customHeight="1" thickBot="1">
      <c r="B23" s="44">
        <v>20</v>
      </c>
      <c r="C23" s="45" t="s">
        <v>56</v>
      </c>
      <c r="D23" s="37"/>
      <c r="E23" s="57"/>
      <c r="F23" s="37"/>
      <c r="G23" s="57"/>
      <c r="H23" s="37"/>
      <c r="I23" s="57"/>
      <c r="J23" s="37"/>
      <c r="K23" s="57"/>
      <c r="L23" s="37"/>
      <c r="M23" s="57"/>
      <c r="N23" s="37"/>
      <c r="O23" s="57">
        <v>182000</v>
      </c>
      <c r="P23" s="37"/>
      <c r="Q23" s="48">
        <f>SUM(D23:P23)</f>
        <v>182000</v>
      </c>
      <c r="R23" s="53">
        <f t="shared" si="2"/>
        <v>1.5447649970823378</v>
      </c>
    </row>
    <row r="24" spans="2:18" s="10" customFormat="1" ht="28.5" customHeight="1" thickBot="1">
      <c r="B24" s="44">
        <v>21</v>
      </c>
      <c r="C24" s="45" t="s">
        <v>80</v>
      </c>
      <c r="D24" s="37">
        <v>100000</v>
      </c>
      <c r="E24" s="57">
        <v>60000</v>
      </c>
      <c r="F24" s="37">
        <v>60000</v>
      </c>
      <c r="G24" s="57">
        <v>90000</v>
      </c>
      <c r="H24" s="37">
        <v>120000</v>
      </c>
      <c r="I24" s="57">
        <v>200000</v>
      </c>
      <c r="J24" s="37">
        <v>200000</v>
      </c>
      <c r="K24" s="57">
        <f>60000+60000</f>
        <v>120000</v>
      </c>
      <c r="L24" s="37">
        <f>45500+56000</f>
        <v>101500</v>
      </c>
      <c r="M24" s="57">
        <v>90000</v>
      </c>
      <c r="N24" s="37">
        <v>25000</v>
      </c>
      <c r="O24" s="57">
        <v>103889</v>
      </c>
      <c r="P24" s="37"/>
      <c r="Q24" s="48">
        <f>SUM(D24:O24)</f>
        <v>1270389</v>
      </c>
      <c r="R24" s="53">
        <f t="shared" si="2"/>
        <v>10.78270582350788</v>
      </c>
    </row>
    <row r="25" spans="2:18" s="10" customFormat="1" ht="28.5" customHeight="1" thickBot="1">
      <c r="B25" s="44">
        <v>22</v>
      </c>
      <c r="C25" s="45" t="s">
        <v>32</v>
      </c>
      <c r="D25" s="37"/>
      <c r="E25" s="57"/>
      <c r="F25" s="37"/>
      <c r="G25" s="57"/>
      <c r="H25" s="37"/>
      <c r="I25" s="57"/>
      <c r="J25" s="37"/>
      <c r="K25" s="57">
        <f>290000+290000</f>
        <v>580000</v>
      </c>
      <c r="L25" s="37">
        <f>260000+180000</f>
        <v>440000</v>
      </c>
      <c r="M25" s="57"/>
      <c r="N25" s="37"/>
      <c r="O25" s="57"/>
      <c r="P25" s="37"/>
      <c r="Q25" s="48">
        <f>SUM(D25:O25)</f>
        <v>1020000</v>
      </c>
      <c r="R25" s="53">
        <f t="shared" si="2"/>
        <v>8.657474159472443</v>
      </c>
    </row>
    <row r="26" spans="2:18" s="10" customFormat="1" ht="28.5" customHeight="1" thickBot="1">
      <c r="B26" s="44">
        <v>23</v>
      </c>
      <c r="C26" s="45" t="s">
        <v>33</v>
      </c>
      <c r="D26" s="37"/>
      <c r="E26" s="57"/>
      <c r="F26" s="37"/>
      <c r="G26" s="57"/>
      <c r="H26" s="37"/>
      <c r="I26" s="57"/>
      <c r="J26" s="37"/>
      <c r="K26" s="57">
        <f>155000+155000</f>
        <v>310000</v>
      </c>
      <c r="L26" s="37">
        <f>80000+80000</f>
        <v>160000</v>
      </c>
      <c r="M26" s="57"/>
      <c r="N26" s="37"/>
      <c r="O26" s="57"/>
      <c r="P26" s="37"/>
      <c r="Q26" s="48">
        <f>SUM(D26:O26)</f>
        <v>470000</v>
      </c>
      <c r="R26" s="53">
        <f t="shared" si="2"/>
        <v>3.9892282891686746</v>
      </c>
    </row>
    <row r="27" spans="2:18" s="10" customFormat="1" ht="28.5" customHeight="1" thickBot="1">
      <c r="B27" s="44">
        <v>24</v>
      </c>
      <c r="C27" s="45" t="s">
        <v>53</v>
      </c>
      <c r="D27" s="37"/>
      <c r="E27" s="57"/>
      <c r="F27" s="37"/>
      <c r="G27" s="57"/>
      <c r="H27" s="37"/>
      <c r="I27" s="57"/>
      <c r="J27" s="37"/>
      <c r="K27" s="57"/>
      <c r="L27" s="37"/>
      <c r="M27" s="57"/>
      <c r="N27" s="37">
        <v>70000</v>
      </c>
      <c r="O27" s="57"/>
      <c r="P27" s="37"/>
      <c r="Q27" s="48">
        <f>SUM(D27:P27)</f>
        <v>70000</v>
      </c>
      <c r="R27" s="53">
        <f t="shared" si="2"/>
        <v>0.5941403834932069</v>
      </c>
    </row>
    <row r="28" spans="2:18" s="10" customFormat="1" ht="28.5" customHeight="1" thickBot="1">
      <c r="B28" s="44">
        <v>25</v>
      </c>
      <c r="C28" s="45" t="s">
        <v>14</v>
      </c>
      <c r="D28" s="37">
        <v>100000</v>
      </c>
      <c r="E28" s="57">
        <v>60000</v>
      </c>
      <c r="F28" s="37">
        <v>30000</v>
      </c>
      <c r="G28" s="57" t="s">
        <v>15</v>
      </c>
      <c r="H28" s="40">
        <v>40000</v>
      </c>
      <c r="I28" s="57">
        <v>0</v>
      </c>
      <c r="J28" s="37"/>
      <c r="K28" s="57"/>
      <c r="L28" s="37"/>
      <c r="M28" s="57"/>
      <c r="N28" s="37"/>
      <c r="O28" s="57"/>
      <c r="P28" s="37"/>
      <c r="Q28" s="48">
        <f>SUM(D28:O28)</f>
        <v>230000</v>
      </c>
      <c r="R28" s="53">
        <f t="shared" si="2"/>
        <v>1.952175545763394</v>
      </c>
    </row>
    <row r="29" spans="2:18" s="10" customFormat="1" ht="28.5" customHeight="1" thickBot="1">
      <c r="B29" s="44">
        <v>26</v>
      </c>
      <c r="C29" s="45" t="s">
        <v>47</v>
      </c>
      <c r="D29" s="37"/>
      <c r="E29" s="57"/>
      <c r="F29" s="37"/>
      <c r="G29" s="57"/>
      <c r="H29" s="40"/>
      <c r="I29" s="57"/>
      <c r="J29" s="37"/>
      <c r="K29" s="57">
        <f>100000+80000</f>
        <v>180000</v>
      </c>
      <c r="L29" s="37">
        <f>64000+71000</f>
        <v>135000</v>
      </c>
      <c r="M29" s="57">
        <v>100000</v>
      </c>
      <c r="N29" s="37">
        <v>60000</v>
      </c>
      <c r="O29" s="57">
        <v>30000</v>
      </c>
      <c r="P29" s="37"/>
      <c r="Q29" s="48">
        <f>SUM(D29:O29)</f>
        <v>505000</v>
      </c>
      <c r="R29" s="53">
        <f t="shared" si="2"/>
        <v>4.286298480915278</v>
      </c>
    </row>
    <row r="30" spans="2:18" s="10" customFormat="1" ht="28.5" customHeight="1" thickBot="1">
      <c r="B30" s="44">
        <v>27</v>
      </c>
      <c r="C30" s="45" t="s">
        <v>38</v>
      </c>
      <c r="D30" s="37"/>
      <c r="E30" s="57"/>
      <c r="F30" s="37"/>
      <c r="G30" s="57"/>
      <c r="H30" s="40"/>
      <c r="I30" s="57"/>
      <c r="J30" s="37">
        <v>100000</v>
      </c>
      <c r="K30" s="57"/>
      <c r="L30" s="37">
        <f>18000+27000</f>
        <v>45000</v>
      </c>
      <c r="M30" s="57"/>
      <c r="N30" s="37"/>
      <c r="O30" s="57"/>
      <c r="P30" s="37"/>
      <c r="Q30" s="48">
        <f>SUM(D30:O30)</f>
        <v>145000</v>
      </c>
      <c r="R30" s="53">
        <f t="shared" si="2"/>
        <v>1.2307193658073572</v>
      </c>
    </row>
    <row r="31" spans="2:18" s="10" customFormat="1" ht="28.5" customHeight="1" thickBot="1">
      <c r="B31" s="44">
        <v>28</v>
      </c>
      <c r="C31" s="45" t="s">
        <v>45</v>
      </c>
      <c r="D31" s="37"/>
      <c r="E31" s="57"/>
      <c r="F31" s="37"/>
      <c r="G31" s="57"/>
      <c r="H31" s="40"/>
      <c r="I31" s="57"/>
      <c r="J31" s="37"/>
      <c r="K31" s="57"/>
      <c r="L31" s="37">
        <v>50000</v>
      </c>
      <c r="M31" s="57"/>
      <c r="N31" s="37"/>
      <c r="O31" s="57"/>
      <c r="P31" s="37"/>
      <c r="Q31" s="48">
        <f>SUM(D31:O31)</f>
        <v>50000</v>
      </c>
      <c r="R31" s="53">
        <f t="shared" si="2"/>
        <v>0.42438598820943346</v>
      </c>
    </row>
    <row r="32" spans="2:18" s="10" customFormat="1" ht="28.5" customHeight="1" thickBot="1">
      <c r="B32" s="44">
        <v>29</v>
      </c>
      <c r="C32" s="45" t="s">
        <v>49</v>
      </c>
      <c r="D32" s="37"/>
      <c r="E32" s="57"/>
      <c r="F32" s="37"/>
      <c r="G32" s="57"/>
      <c r="H32" s="40"/>
      <c r="I32" s="57"/>
      <c r="J32" s="37"/>
      <c r="K32" s="57"/>
      <c r="L32" s="37"/>
      <c r="M32" s="57">
        <v>45000</v>
      </c>
      <c r="N32" s="37"/>
      <c r="O32" s="57"/>
      <c r="P32" s="37"/>
      <c r="Q32" s="48">
        <f>SUM(D32:P32)</f>
        <v>45000</v>
      </c>
      <c r="R32" s="53">
        <f t="shared" si="2"/>
        <v>0.38194738938849015</v>
      </c>
    </row>
    <row r="33" spans="2:18" s="10" customFormat="1" ht="28.5" customHeight="1" thickBot="1">
      <c r="B33" s="44">
        <v>30</v>
      </c>
      <c r="C33" s="45" t="s">
        <v>57</v>
      </c>
      <c r="D33" s="37"/>
      <c r="E33" s="57"/>
      <c r="F33" s="37"/>
      <c r="G33" s="57"/>
      <c r="H33" s="40"/>
      <c r="I33" s="57"/>
      <c r="J33" s="37"/>
      <c r="K33" s="57"/>
      <c r="L33" s="37"/>
      <c r="M33" s="57"/>
      <c r="N33" s="37"/>
      <c r="O33" s="57">
        <v>40000</v>
      </c>
      <c r="P33" s="37"/>
      <c r="Q33" s="48">
        <f>SUM(D33:P33)</f>
        <v>40000</v>
      </c>
      <c r="R33" s="53">
        <f t="shared" si="2"/>
        <v>0.3395087905675468</v>
      </c>
    </row>
    <row r="34" spans="2:18" s="10" customFormat="1" ht="28.5" customHeight="1" thickBot="1">
      <c r="B34" s="44">
        <v>31</v>
      </c>
      <c r="C34" s="45" t="s">
        <v>16</v>
      </c>
      <c r="D34" s="37">
        <v>40000</v>
      </c>
      <c r="E34" s="57">
        <v>60000</v>
      </c>
      <c r="F34" s="37">
        <v>60000</v>
      </c>
      <c r="G34" s="57">
        <v>70000</v>
      </c>
      <c r="H34" s="37">
        <v>70000</v>
      </c>
      <c r="I34" s="57">
        <v>50000</v>
      </c>
      <c r="J34" s="37">
        <v>50000</v>
      </c>
      <c r="K34" s="57">
        <f>60000+60000</f>
        <v>120000</v>
      </c>
      <c r="L34" s="37">
        <f>60000+52000</f>
        <v>112000</v>
      </c>
      <c r="M34" s="57"/>
      <c r="N34" s="37">
        <v>50000</v>
      </c>
      <c r="O34" s="57">
        <v>70000</v>
      </c>
      <c r="P34" s="37"/>
      <c r="Q34" s="48">
        <f>SUM(D34:O34)</f>
        <v>752000</v>
      </c>
      <c r="R34" s="53">
        <f t="shared" si="2"/>
        <v>6.38276526266988</v>
      </c>
    </row>
    <row r="35" spans="2:18" s="10" customFormat="1" ht="28.5" customHeight="1" thickBot="1">
      <c r="B35" s="44">
        <v>32</v>
      </c>
      <c r="C35" s="45" t="s">
        <v>89</v>
      </c>
      <c r="D35" s="37"/>
      <c r="E35" s="57"/>
      <c r="F35" s="37"/>
      <c r="G35" s="57"/>
      <c r="H35" s="37"/>
      <c r="I35" s="57"/>
      <c r="J35" s="37"/>
      <c r="K35" s="57"/>
      <c r="L35" s="37"/>
      <c r="M35" s="57"/>
      <c r="N35" s="37">
        <v>30000</v>
      </c>
      <c r="O35" s="57"/>
      <c r="P35" s="37"/>
      <c r="Q35" s="48">
        <v>30000</v>
      </c>
      <c r="R35" s="53">
        <f t="shared" si="2"/>
        <v>0.25463159292566007</v>
      </c>
    </row>
    <row r="36" spans="2:18" s="10" customFormat="1" ht="28.5" customHeight="1" thickBot="1">
      <c r="B36" s="44">
        <v>33</v>
      </c>
      <c r="C36" s="45" t="s">
        <v>50</v>
      </c>
      <c r="D36" s="37"/>
      <c r="E36" s="57"/>
      <c r="F36" s="37"/>
      <c r="G36" s="57"/>
      <c r="H36" s="37"/>
      <c r="I36" s="57"/>
      <c r="J36" s="37"/>
      <c r="K36" s="57"/>
      <c r="L36" s="37"/>
      <c r="M36" s="57">
        <v>25000</v>
      </c>
      <c r="N36" s="37"/>
      <c r="O36" s="57"/>
      <c r="P36" s="37"/>
      <c r="Q36" s="48">
        <f>SUM(M36:P36)</f>
        <v>25000</v>
      </c>
      <c r="R36" s="53">
        <f t="shared" si="2"/>
        <v>0.21219299410471673</v>
      </c>
    </row>
    <row r="37" spans="2:18" s="10" customFormat="1" ht="28.5" customHeight="1" thickBot="1">
      <c r="B37" s="44">
        <v>34</v>
      </c>
      <c r="C37" s="45" t="s">
        <v>17</v>
      </c>
      <c r="D37" s="37">
        <v>40000</v>
      </c>
      <c r="E37" s="57">
        <v>45000</v>
      </c>
      <c r="F37" s="37">
        <v>30000</v>
      </c>
      <c r="G37" s="57" t="s">
        <v>15</v>
      </c>
      <c r="H37" s="37">
        <v>0</v>
      </c>
      <c r="I37" s="57"/>
      <c r="J37" s="37">
        <v>0</v>
      </c>
      <c r="K37" s="57">
        <v>0</v>
      </c>
      <c r="L37" s="37"/>
      <c r="M37" s="57"/>
      <c r="N37" s="37"/>
      <c r="O37" s="57"/>
      <c r="P37" s="37"/>
      <c r="Q37" s="48">
        <f>SUM(D37:O37)</f>
        <v>115000</v>
      </c>
      <c r="R37" s="53">
        <f t="shared" si="2"/>
        <v>0.976087772881697</v>
      </c>
    </row>
    <row r="38" spans="2:18" s="10" customFormat="1" ht="28.5" customHeight="1" thickBot="1">
      <c r="B38" s="44">
        <v>35</v>
      </c>
      <c r="C38" s="45" t="s">
        <v>44</v>
      </c>
      <c r="D38" s="37"/>
      <c r="E38" s="57"/>
      <c r="F38" s="37"/>
      <c r="G38" s="57"/>
      <c r="H38" s="37"/>
      <c r="I38" s="57"/>
      <c r="J38" s="37"/>
      <c r="K38" s="57"/>
      <c r="L38" s="37">
        <f>60495+60505</f>
        <v>121000</v>
      </c>
      <c r="M38" s="57"/>
      <c r="N38" s="37"/>
      <c r="O38" s="57"/>
      <c r="P38" s="37"/>
      <c r="Q38" s="48">
        <f>SUM(L38:P38)</f>
        <v>121000</v>
      </c>
      <c r="R38" s="53">
        <f t="shared" si="2"/>
        <v>1.027014091466829</v>
      </c>
    </row>
    <row r="39" spans="2:18" s="10" customFormat="1" ht="28.5" customHeight="1" thickBot="1">
      <c r="B39" s="44">
        <v>36</v>
      </c>
      <c r="C39" s="45" t="s">
        <v>51</v>
      </c>
      <c r="D39" s="37"/>
      <c r="E39" s="57"/>
      <c r="F39" s="37"/>
      <c r="G39" s="57"/>
      <c r="H39" s="37"/>
      <c r="I39" s="57"/>
      <c r="J39" s="37"/>
      <c r="K39" s="57"/>
      <c r="L39" s="37"/>
      <c r="M39" s="57">
        <v>25000</v>
      </c>
      <c r="N39" s="37"/>
      <c r="O39" s="57"/>
      <c r="P39" s="37"/>
      <c r="Q39" s="48">
        <f>SUM(D39:P39)</f>
        <v>25000</v>
      </c>
      <c r="R39" s="53">
        <f t="shared" si="2"/>
        <v>0.21219299410471673</v>
      </c>
    </row>
    <row r="40" spans="2:18" s="10" customFormat="1" ht="28.5" customHeight="1" thickBot="1">
      <c r="B40" s="44">
        <v>37</v>
      </c>
      <c r="C40" s="45" t="s">
        <v>18</v>
      </c>
      <c r="D40" s="37" t="s">
        <v>15</v>
      </c>
      <c r="E40" s="57" t="s">
        <v>15</v>
      </c>
      <c r="F40" s="37">
        <v>38000</v>
      </c>
      <c r="G40" s="57">
        <v>50000</v>
      </c>
      <c r="H40" s="37">
        <v>70000</v>
      </c>
      <c r="I40" s="57">
        <v>70000</v>
      </c>
      <c r="J40" s="37">
        <v>100000</v>
      </c>
      <c r="K40" s="57"/>
      <c r="L40" s="37"/>
      <c r="M40" s="57"/>
      <c r="N40" s="37"/>
      <c r="O40" s="57"/>
      <c r="P40" s="37"/>
      <c r="Q40" s="48">
        <f>SUM(D40:O40)</f>
        <v>328000</v>
      </c>
      <c r="R40" s="53">
        <f t="shared" si="2"/>
        <v>2.7839720826538836</v>
      </c>
    </row>
    <row r="41" spans="2:18" s="10" customFormat="1" ht="28.5" customHeight="1" thickBot="1">
      <c r="B41" s="44">
        <v>38</v>
      </c>
      <c r="C41" s="45" t="s">
        <v>48</v>
      </c>
      <c r="D41" s="37"/>
      <c r="E41" s="57"/>
      <c r="F41" s="37"/>
      <c r="G41" s="57"/>
      <c r="H41" s="37"/>
      <c r="I41" s="57"/>
      <c r="J41" s="37"/>
      <c r="K41" s="57"/>
      <c r="L41" s="37"/>
      <c r="M41" s="57">
        <v>160000</v>
      </c>
      <c r="N41" s="37"/>
      <c r="O41" s="57"/>
      <c r="P41" s="37"/>
      <c r="Q41" s="48">
        <f>SUM(D41:P41)</f>
        <v>160000</v>
      </c>
      <c r="R41" s="53">
        <f t="shared" si="2"/>
        <v>1.3580351622701872</v>
      </c>
    </row>
    <row r="42" spans="2:18" s="10" customFormat="1" ht="28.5" customHeight="1" thickBot="1">
      <c r="B42" s="44">
        <v>39</v>
      </c>
      <c r="C42" s="45" t="s">
        <v>39</v>
      </c>
      <c r="D42" s="37"/>
      <c r="E42" s="57"/>
      <c r="F42" s="37"/>
      <c r="G42" s="57"/>
      <c r="H42" s="37"/>
      <c r="I42" s="57"/>
      <c r="J42" s="37"/>
      <c r="K42" s="57">
        <f>25000+25000</f>
        <v>50000</v>
      </c>
      <c r="L42" s="37">
        <v>60000</v>
      </c>
      <c r="M42" s="57"/>
      <c r="N42" s="37"/>
      <c r="O42" s="57"/>
      <c r="P42" s="37"/>
      <c r="Q42" s="48">
        <f>SUM(D42:O42)</f>
        <v>110000</v>
      </c>
      <c r="R42" s="53">
        <f t="shared" si="2"/>
        <v>0.9336491740607537</v>
      </c>
    </row>
    <row r="43" spans="2:18" s="10" customFormat="1" ht="28.5" customHeight="1" thickBot="1">
      <c r="B43" s="44">
        <v>40</v>
      </c>
      <c r="C43" s="45" t="s">
        <v>41</v>
      </c>
      <c r="D43" s="37"/>
      <c r="E43" s="57"/>
      <c r="F43" s="37"/>
      <c r="G43" s="57"/>
      <c r="H43" s="37"/>
      <c r="I43" s="57"/>
      <c r="J43" s="37"/>
      <c r="K43" s="57"/>
      <c r="L43" s="37">
        <v>20000</v>
      </c>
      <c r="M43" s="57"/>
      <c r="N43" s="37"/>
      <c r="O43" s="57"/>
      <c r="P43" s="37"/>
      <c r="Q43" s="48">
        <f>SUM(D43:P43)</f>
        <v>20000</v>
      </c>
      <c r="R43" s="53">
        <f t="shared" si="2"/>
        <v>0.1697543952837734</v>
      </c>
    </row>
    <row r="44" spans="2:18" s="10" customFormat="1" ht="28.5" customHeight="1" thickBot="1">
      <c r="B44" s="44">
        <v>41</v>
      </c>
      <c r="C44" s="45" t="s">
        <v>42</v>
      </c>
      <c r="D44" s="37"/>
      <c r="E44" s="57"/>
      <c r="F44" s="37"/>
      <c r="G44" s="57"/>
      <c r="H44" s="37"/>
      <c r="I44" s="57"/>
      <c r="J44" s="37"/>
      <c r="K44" s="57"/>
      <c r="L44" s="37">
        <v>40000</v>
      </c>
      <c r="M44" s="57"/>
      <c r="N44" s="37"/>
      <c r="O44" s="57"/>
      <c r="P44" s="37"/>
      <c r="Q44" s="48">
        <f>SUM(D44:P44)</f>
        <v>40000</v>
      </c>
      <c r="R44" s="53">
        <f t="shared" si="2"/>
        <v>0.3395087905675468</v>
      </c>
    </row>
    <row r="45" spans="2:18" s="10" customFormat="1" ht="28.5" customHeight="1" thickBot="1">
      <c r="B45" s="44">
        <v>42</v>
      </c>
      <c r="C45" s="45" t="s">
        <v>35</v>
      </c>
      <c r="D45" s="37"/>
      <c r="E45" s="57"/>
      <c r="F45" s="37"/>
      <c r="G45" s="57"/>
      <c r="H45" s="37"/>
      <c r="I45" s="57"/>
      <c r="J45" s="37"/>
      <c r="K45" s="57">
        <f>125000+125000</f>
        <v>250000</v>
      </c>
      <c r="L45" s="41">
        <v>58838.34</v>
      </c>
      <c r="M45" s="57"/>
      <c r="N45" s="37"/>
      <c r="O45" s="57"/>
      <c r="P45" s="37"/>
      <c r="Q45" s="48">
        <f>SUM(D45:O45)</f>
        <v>308838.33999999997</v>
      </c>
      <c r="R45" s="53">
        <f t="shared" si="2"/>
        <v>2.6213332823572197</v>
      </c>
    </row>
    <row r="46" spans="2:18" s="10" customFormat="1" ht="28.5" customHeight="1" thickBot="1">
      <c r="B46" s="44">
        <v>43</v>
      </c>
      <c r="C46" s="45" t="s">
        <v>36</v>
      </c>
      <c r="D46" s="37"/>
      <c r="E46" s="57"/>
      <c r="F46" s="37">
        <v>8000</v>
      </c>
      <c r="G46" s="57"/>
      <c r="H46" s="37"/>
      <c r="I46" s="57"/>
      <c r="J46" s="37"/>
      <c r="K46" s="60">
        <v>22000</v>
      </c>
      <c r="L46" s="37">
        <f>22500+22500</f>
        <v>45000</v>
      </c>
      <c r="M46" s="57"/>
      <c r="N46" s="37"/>
      <c r="O46" s="57"/>
      <c r="P46" s="37"/>
      <c r="Q46" s="48">
        <f>SUM(D46:O46)</f>
        <v>75000</v>
      </c>
      <c r="R46" s="53">
        <f t="shared" si="2"/>
        <v>0.6365789823141502</v>
      </c>
    </row>
    <row r="47" spans="2:18" s="10" customFormat="1" ht="28.5" customHeight="1" thickBot="1">
      <c r="B47" s="44">
        <v>44</v>
      </c>
      <c r="C47" s="45" t="s">
        <v>55</v>
      </c>
      <c r="D47" s="37"/>
      <c r="E47" s="57"/>
      <c r="F47" s="37"/>
      <c r="G47" s="57"/>
      <c r="H47" s="37"/>
      <c r="I47" s="57"/>
      <c r="J47" s="37"/>
      <c r="K47" s="60"/>
      <c r="L47" s="37"/>
      <c r="M47" s="57"/>
      <c r="N47" s="37"/>
      <c r="O47" s="57">
        <v>60000</v>
      </c>
      <c r="P47" s="37">
        <v>54000</v>
      </c>
      <c r="Q47" s="48">
        <f>SUM(O47:P47)</f>
        <v>114000</v>
      </c>
      <c r="R47" s="53">
        <f t="shared" si="2"/>
        <v>0.9676000531175083</v>
      </c>
    </row>
    <row r="48" spans="2:18" s="10" customFormat="1" ht="28.5" customHeight="1" thickBot="1">
      <c r="B48" s="44">
        <v>45</v>
      </c>
      <c r="C48" s="45" t="s">
        <v>19</v>
      </c>
      <c r="D48" s="37">
        <v>20000</v>
      </c>
      <c r="E48" s="57" t="s">
        <v>15</v>
      </c>
      <c r="F48" s="37" t="s">
        <v>20</v>
      </c>
      <c r="G48" s="57" t="s">
        <v>15</v>
      </c>
      <c r="H48" s="37" t="s">
        <v>21</v>
      </c>
      <c r="I48" s="57" t="s">
        <v>21</v>
      </c>
      <c r="J48" s="37">
        <v>0</v>
      </c>
      <c r="K48" s="57">
        <v>0</v>
      </c>
      <c r="L48" s="37"/>
      <c r="M48" s="57"/>
      <c r="N48" s="37"/>
      <c r="O48" s="57"/>
      <c r="P48" s="37"/>
      <c r="Q48" s="48">
        <f>SUM(D48:O48)</f>
        <v>20000</v>
      </c>
      <c r="R48" s="53">
        <f t="shared" si="2"/>
        <v>0.1697543952837734</v>
      </c>
    </row>
    <row r="49" spans="2:18" s="10" customFormat="1" ht="28.5" customHeight="1" thickBot="1">
      <c r="B49" s="44">
        <v>46</v>
      </c>
      <c r="C49" s="45" t="s">
        <v>22</v>
      </c>
      <c r="D49" s="37">
        <v>20000</v>
      </c>
      <c r="E49" s="57" t="s">
        <v>15</v>
      </c>
      <c r="F49" s="37" t="s">
        <v>20</v>
      </c>
      <c r="G49" s="57" t="s">
        <v>15</v>
      </c>
      <c r="H49" s="37" t="s">
        <v>21</v>
      </c>
      <c r="I49" s="57" t="s">
        <v>21</v>
      </c>
      <c r="J49" s="37">
        <v>0</v>
      </c>
      <c r="K49" s="57"/>
      <c r="L49" s="37"/>
      <c r="M49" s="57"/>
      <c r="N49" s="37"/>
      <c r="O49" s="57"/>
      <c r="P49" s="37"/>
      <c r="Q49" s="48">
        <f>SUM(D49:O49)</f>
        <v>20000</v>
      </c>
      <c r="R49" s="53">
        <f t="shared" si="2"/>
        <v>0.1697543952837734</v>
      </c>
    </row>
    <row r="50" spans="2:18" s="10" customFormat="1" ht="28.5" customHeight="1" thickBot="1">
      <c r="B50" s="46" t="s">
        <v>23</v>
      </c>
      <c r="C50" s="47"/>
      <c r="D50" s="38">
        <f aca="true" t="shared" si="3" ref="D50:Q50">SUM(D4:D49)</f>
        <v>839000</v>
      </c>
      <c r="E50" s="58">
        <f t="shared" si="3"/>
        <v>541500</v>
      </c>
      <c r="F50" s="38">
        <f t="shared" si="3"/>
        <v>545000</v>
      </c>
      <c r="G50" s="58">
        <f t="shared" si="3"/>
        <v>660000</v>
      </c>
      <c r="H50" s="38">
        <f t="shared" si="3"/>
        <v>700000</v>
      </c>
      <c r="I50" s="58">
        <f t="shared" si="3"/>
        <v>700000</v>
      </c>
      <c r="J50" s="38">
        <f t="shared" si="3"/>
        <v>904000</v>
      </c>
      <c r="K50" s="58">
        <f t="shared" si="3"/>
        <v>1980000</v>
      </c>
      <c r="L50" s="43">
        <f t="shared" si="3"/>
        <v>1646338.34</v>
      </c>
      <c r="M50" s="58">
        <f t="shared" si="3"/>
        <v>485000</v>
      </c>
      <c r="N50" s="42">
        <f t="shared" si="3"/>
        <v>756000</v>
      </c>
      <c r="O50" s="58">
        <f t="shared" si="3"/>
        <v>1370889</v>
      </c>
      <c r="P50" s="42">
        <f t="shared" si="3"/>
        <v>654000</v>
      </c>
      <c r="Q50" s="49">
        <f t="shared" si="3"/>
        <v>11781727.34</v>
      </c>
      <c r="R50" s="54">
        <f>SUM(R4:R49)</f>
        <v>99.57561401179056</v>
      </c>
    </row>
    <row r="53" ht="15">
      <c r="D53" s="17" t="s">
        <v>71</v>
      </c>
    </row>
    <row r="71" spans="3:16" ht="15">
      <c r="C71" s="24" t="s">
        <v>24</v>
      </c>
      <c r="D71" s="24"/>
      <c r="E71" s="24"/>
      <c r="F71" s="24"/>
      <c r="G71" s="24"/>
      <c r="H71" s="24"/>
      <c r="I71" s="24"/>
      <c r="J71" s="36"/>
      <c r="K71" s="50"/>
      <c r="L71" s="36"/>
      <c r="M71" s="50"/>
      <c r="N71" s="36"/>
      <c r="O71" s="50"/>
      <c r="P71" s="36"/>
    </row>
    <row r="86" spans="1:9" ht="15">
      <c r="A86" s="63"/>
      <c r="B86" s="63"/>
      <c r="C86" s="67"/>
      <c r="D86" s="67"/>
      <c r="E86" s="67"/>
      <c r="F86" s="67"/>
      <c r="G86" s="67"/>
      <c r="H86" s="67"/>
      <c r="I86" s="67"/>
    </row>
    <row r="87" spans="1:9" ht="15">
      <c r="A87" s="63"/>
      <c r="B87" s="63"/>
      <c r="C87" s="67"/>
      <c r="D87" s="67"/>
      <c r="E87" s="67"/>
      <c r="F87" s="67"/>
      <c r="G87" s="67"/>
      <c r="H87" s="67"/>
      <c r="I87" s="67"/>
    </row>
    <row r="88" spans="1:9" ht="15">
      <c r="A88" s="63"/>
      <c r="B88" s="63"/>
      <c r="C88" s="64"/>
      <c r="D88" s="65"/>
      <c r="E88" s="66"/>
      <c r="F88" s="65"/>
      <c r="G88" s="66"/>
      <c r="H88" s="65"/>
      <c r="I88" s="66"/>
    </row>
  </sheetData>
  <sheetProtection/>
  <mergeCells count="3">
    <mergeCell ref="B50:C50"/>
    <mergeCell ref="C71:I71"/>
    <mergeCell ref="C2:P2"/>
  </mergeCells>
  <printOptions/>
  <pageMargins left="0.75" right="0.75" top="1" bottom="1" header="0.3" footer="0.3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RODAS</dc:creator>
  <cp:keywords/>
  <dc:description/>
  <cp:lastModifiedBy>Usuario de Microsoft Office</cp:lastModifiedBy>
  <cp:lastPrinted>2019-09-11T15:35:43Z</cp:lastPrinted>
  <dcterms:created xsi:type="dcterms:W3CDTF">2019-08-23T21:00:04Z</dcterms:created>
  <dcterms:modified xsi:type="dcterms:W3CDTF">2019-09-11T15:35:58Z</dcterms:modified>
  <cp:category/>
  <cp:version/>
  <cp:contentType/>
  <cp:contentStatus/>
</cp:coreProperties>
</file>